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ЭтаКнига" defaultThemeVersion="124226"/>
  <bookViews>
    <workbookView xWindow="-120" yWindow="-120" windowWidth="23256" windowHeight="13176" tabRatio="845" activeTab="16"/>
  </bookViews>
  <sheets>
    <sheet name="пр-1" sheetId="19" r:id="rId1"/>
    <sheet name="пр-1а" sheetId="16" r:id="rId2"/>
    <sheet name="№3 Ключ" sheetId="33" state="hidden" r:id="rId3"/>
    <sheet name="пр-1Б (весна)" sheetId="50" r:id="rId4"/>
    <sheet name="пр-2" sheetId="42" r:id="rId5"/>
    <sheet name="пр-3" sheetId="51" r:id="rId6"/>
    <sheet name="пр-4" sheetId="52" r:id="rId7"/>
    <sheet name="пр-4а" sheetId="20" r:id="rId8"/>
    <sheet name="пр-4б" sheetId="21" r:id="rId9"/>
    <sheet name="пр-4в" sheetId="22" r:id="rId10"/>
    <sheet name="пр-4Г" sheetId="57" r:id="rId11"/>
    <sheet name="пр-4Г (других культ)" sheetId="56" r:id="rId12"/>
    <sheet name="пр-4д" sheetId="24" r:id="rId13"/>
    <sheet name="пр-5" sheetId="53" r:id="rId14"/>
    <sheet name="пр-6" sheetId="49" r:id="rId15"/>
    <sheet name="пр-7" sheetId="54" r:id="rId16"/>
    <sheet name="пр-8" sheetId="41" r:id="rId17"/>
  </sheets>
  <definedNames>
    <definedName name="_xlnm._FilterDatabase" localSheetId="0" hidden="1">'пр-1'!$A$10:$AF$729</definedName>
    <definedName name="_xlnm.Print_Area" localSheetId="0">'пр-1'!$A$1:$AM$736</definedName>
    <definedName name="_xlnm.Print_Area" localSheetId="1">'пр-1а'!$A$1:$D$68</definedName>
    <definedName name="_xlnm.Print_Area" localSheetId="3">'пр-1Б (весна)'!$A$1:$R$206</definedName>
    <definedName name="_xlnm.Print_Area" localSheetId="5">'пр-3'!$A$1:$L$114</definedName>
    <definedName name="_xlnm.Print_Area" localSheetId="7">'пр-4а'!$A$1:$AL$49</definedName>
    <definedName name="_xlnm.Print_Area" localSheetId="10">'пр-4Г'!$A$1:$AV$25</definedName>
    <definedName name="_xlnm.Print_Area" localSheetId="11">'пр-4Г (других культ)'!$A$1:$BJ$359</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557" i="19"/>
  <c r="F323" l="1"/>
  <c r="F154"/>
  <c r="I607" l="1"/>
  <c r="E607"/>
  <c r="AG39" i="42"/>
  <c r="Y39"/>
  <c r="P39"/>
  <c r="I39"/>
  <c r="L275" i="19"/>
  <c r="M275"/>
  <c r="N275"/>
  <c r="K275"/>
  <c r="H256"/>
  <c r="H39" i="42" l="1"/>
  <c r="F21" i="19"/>
  <c r="K274" l="1"/>
  <c r="I275"/>
  <c r="N12" i="49"/>
  <c r="J12"/>
  <c r="E12"/>
  <c r="D12"/>
  <c r="AW10" i="57" l="1"/>
  <c r="AW15"/>
  <c r="AV14"/>
  <c r="AS14"/>
  <c r="AR14"/>
  <c r="AO14"/>
  <c r="AN14"/>
  <c r="AK14"/>
  <c r="AJ14"/>
  <c r="AG14"/>
  <c r="AF14"/>
  <c r="AC14"/>
  <c r="AB14"/>
  <c r="Y14"/>
  <c r="X14"/>
  <c r="U14"/>
  <c r="T14"/>
  <c r="Q14"/>
  <c r="P14"/>
  <c r="M14"/>
  <c r="L14"/>
  <c r="I14"/>
  <c r="H14"/>
  <c r="E14"/>
  <c r="D14"/>
  <c r="AP14" s="1"/>
  <c r="C14"/>
  <c r="AW13"/>
  <c r="AW12"/>
  <c r="AW11"/>
  <c r="CT1"/>
  <c r="F14" l="1"/>
  <c r="AL14"/>
  <c r="R14"/>
  <c r="V14"/>
  <c r="AH14"/>
  <c r="N14"/>
  <c r="AD14"/>
  <c r="AT14"/>
  <c r="J14"/>
  <c r="Z14"/>
  <c r="P39" i="41"/>
  <c r="O39"/>
  <c r="M39"/>
  <c r="P32"/>
  <c r="O32"/>
  <c r="M32"/>
  <c r="M8"/>
  <c r="O35"/>
  <c r="P8"/>
  <c r="N32" l="1"/>
  <c r="N39"/>
  <c r="AW14" i="57"/>
  <c r="D39" i="41"/>
  <c r="C39"/>
  <c r="C8"/>
  <c r="J2067" i="54" l="1"/>
  <c r="I2067"/>
  <c r="H2067"/>
  <c r="G2067"/>
  <c r="J2051"/>
  <c r="J2017" s="1"/>
  <c r="I2051"/>
  <c r="I2017" s="1"/>
  <c r="H2051"/>
  <c r="H2017" s="1"/>
  <c r="G2051"/>
  <c r="G2017" s="1"/>
  <c r="J2000"/>
  <c r="J1965" s="1"/>
  <c r="I2000"/>
  <c r="I1965" s="1"/>
  <c r="H2000"/>
  <c r="H1965" s="1"/>
  <c r="G2000"/>
  <c r="G1965" s="1"/>
  <c r="J1958"/>
  <c r="J1956" s="1"/>
  <c r="I1958"/>
  <c r="I1956" s="1"/>
  <c r="H1958"/>
  <c r="H1956" s="1"/>
  <c r="G1958"/>
  <c r="G1956" s="1"/>
  <c r="J1950"/>
  <c r="J1948" s="1"/>
  <c r="I1950"/>
  <c r="I1948" s="1"/>
  <c r="H1950"/>
  <c r="H1948" s="1"/>
  <c r="G1950"/>
  <c r="G1948" s="1"/>
  <c r="J1942"/>
  <c r="J1940" s="1"/>
  <c r="I1942"/>
  <c r="I1940" s="1"/>
  <c r="H1942"/>
  <c r="H1940" s="1"/>
  <c r="G1942"/>
  <c r="G1940" s="1"/>
  <c r="J1923"/>
  <c r="J1899" s="1"/>
  <c r="I1923"/>
  <c r="I1899" s="1"/>
  <c r="H1923"/>
  <c r="G1923"/>
  <c r="G1899" s="1"/>
  <c r="H1899"/>
  <c r="J1883"/>
  <c r="J1856" s="1"/>
  <c r="J1855" s="1"/>
  <c r="I1883"/>
  <c r="I1856" s="1"/>
  <c r="I1855" s="1"/>
  <c r="H1883"/>
  <c r="H1856" s="1"/>
  <c r="H1855" s="1"/>
  <c r="H2089" s="1"/>
  <c r="G1883"/>
  <c r="G1856" s="1"/>
  <c r="G1855" s="1"/>
  <c r="G2089" s="1"/>
  <c r="J1830"/>
  <c r="I1830"/>
  <c r="H1830"/>
  <c r="G1830"/>
  <c r="J1812"/>
  <c r="J1753" s="1"/>
  <c r="I1812"/>
  <c r="I1753" s="1"/>
  <c r="H1812"/>
  <c r="H1753" s="1"/>
  <c r="G1812"/>
  <c r="G1753" s="1"/>
  <c r="J1737"/>
  <c r="J1704" s="1"/>
  <c r="I1737"/>
  <c r="I1704" s="1"/>
  <c r="H1737"/>
  <c r="H1704" s="1"/>
  <c r="G1737"/>
  <c r="G1704" s="1"/>
  <c r="J1653"/>
  <c r="J925" s="1"/>
  <c r="I1653"/>
  <c r="I925" s="1"/>
  <c r="H1653"/>
  <c r="H925" s="1"/>
  <c r="G1653"/>
  <c r="G925"/>
  <c r="J894"/>
  <c r="J592" s="1"/>
  <c r="I894"/>
  <c r="I592" s="1"/>
  <c r="H894"/>
  <c r="H592" s="1"/>
  <c r="G894"/>
  <c r="G592" s="1"/>
  <c r="J578"/>
  <c r="J563" s="1"/>
  <c r="I578"/>
  <c r="I563" s="1"/>
  <c r="H578"/>
  <c r="H563" s="1"/>
  <c r="G578"/>
  <c r="G563" s="1"/>
  <c r="J555"/>
  <c r="J549" s="1"/>
  <c r="I555"/>
  <c r="I549" s="1"/>
  <c r="H555"/>
  <c r="H549" s="1"/>
  <c r="G555"/>
  <c r="G549" s="1"/>
  <c r="J518"/>
  <c r="J251" s="1"/>
  <c r="I518"/>
  <c r="I251" s="1"/>
  <c r="H518"/>
  <c r="H251" s="1"/>
  <c r="G518"/>
  <c r="G251" s="1"/>
  <c r="J231"/>
  <c r="J116" s="1"/>
  <c r="I231"/>
  <c r="I116" s="1"/>
  <c r="H231"/>
  <c r="H116" s="1"/>
  <c r="G231"/>
  <c r="G116" s="1"/>
  <c r="J100"/>
  <c r="J53" s="1"/>
  <c r="I100"/>
  <c r="I53" s="1"/>
  <c r="H100"/>
  <c r="H53" s="1"/>
  <c r="G100"/>
  <c r="G53" s="1"/>
  <c r="J38"/>
  <c r="J12" s="1"/>
  <c r="I38"/>
  <c r="I12" s="1"/>
  <c r="H38"/>
  <c r="H12" s="1"/>
  <c r="G38"/>
  <c r="G12" s="1"/>
  <c r="I11" l="1"/>
  <c r="I2089"/>
  <c r="I1854"/>
  <c r="I2088" s="1"/>
  <c r="J11"/>
  <c r="J2089"/>
  <c r="J1854"/>
  <c r="J2088" s="1"/>
  <c r="G11"/>
  <c r="H11"/>
  <c r="G1854"/>
  <c r="G2088" s="1"/>
  <c r="H1854"/>
  <c r="H2088" s="1"/>
  <c r="J2087" l="1"/>
  <c r="J10"/>
  <c r="J2086" s="1"/>
  <c r="J2085" s="1"/>
  <c r="H10"/>
  <c r="H2086" s="1"/>
  <c r="H2085" s="1"/>
  <c r="H2087"/>
  <c r="G2087"/>
  <c r="G10"/>
  <c r="G2086" s="1"/>
  <c r="G2085" s="1"/>
  <c r="I2087"/>
  <c r="I10"/>
  <c r="I2086" s="1"/>
  <c r="I2085" s="1"/>
  <c r="AY24" i="24" l="1"/>
  <c r="AY22"/>
  <c r="AY21"/>
  <c r="AY20"/>
  <c r="AY19"/>
  <c r="AY17"/>
  <c r="AY15"/>
  <c r="AY14"/>
  <c r="AY13"/>
  <c r="AY12"/>
  <c r="AY11"/>
  <c r="AR23"/>
  <c r="AO23"/>
  <c r="AN23"/>
  <c r="AK23"/>
  <c r="AJ23"/>
  <c r="AG23"/>
  <c r="AR16"/>
  <c r="AO16"/>
  <c r="AN16"/>
  <c r="AK16"/>
  <c r="AJ16"/>
  <c r="AG16"/>
  <c r="AY39" i="20"/>
  <c r="AX38"/>
  <c r="AW38"/>
  <c r="AV38"/>
  <c r="AS38"/>
  <c r="AR38"/>
  <c r="AO38"/>
  <c r="AN38"/>
  <c r="AK38"/>
  <c r="AJ38"/>
  <c r="AG38"/>
  <c r="AF38"/>
  <c r="AC38"/>
  <c r="AB38"/>
  <c r="Y38"/>
  <c r="X38"/>
  <c r="U38"/>
  <c r="T38"/>
  <c r="Q38"/>
  <c r="P38"/>
  <c r="M38"/>
  <c r="L38"/>
  <c r="I38"/>
  <c r="H38"/>
  <c r="E38"/>
  <c r="D38"/>
  <c r="C38"/>
  <c r="AY37"/>
  <c r="AY36"/>
  <c r="AY35"/>
  <c r="AY34"/>
  <c r="AY24"/>
  <c r="AX23"/>
  <c r="AW23"/>
  <c r="AV23"/>
  <c r="AS23"/>
  <c r="AR23"/>
  <c r="AO23"/>
  <c r="AN23"/>
  <c r="AK23"/>
  <c r="AJ23"/>
  <c r="AG23"/>
  <c r="AF23"/>
  <c r="AC23"/>
  <c r="AB23"/>
  <c r="Y23"/>
  <c r="X23"/>
  <c r="U23"/>
  <c r="T23"/>
  <c r="Q23"/>
  <c r="P23"/>
  <c r="M23"/>
  <c r="L23"/>
  <c r="I23"/>
  <c r="H23"/>
  <c r="E23"/>
  <c r="D23"/>
  <c r="AL23" s="1"/>
  <c r="C23"/>
  <c r="AY22"/>
  <c r="AY21"/>
  <c r="AY20"/>
  <c r="AY19"/>
  <c r="AY17"/>
  <c r="AX16"/>
  <c r="AW16"/>
  <c r="AV16"/>
  <c r="AS16"/>
  <c r="AR16"/>
  <c r="AO16"/>
  <c r="AN16"/>
  <c r="AK16"/>
  <c r="AJ16"/>
  <c r="AG16"/>
  <c r="AF16"/>
  <c r="AC16"/>
  <c r="AB16"/>
  <c r="Y16"/>
  <c r="X16"/>
  <c r="U16"/>
  <c r="T16"/>
  <c r="Q16"/>
  <c r="P16"/>
  <c r="M16"/>
  <c r="L16"/>
  <c r="I16"/>
  <c r="H16"/>
  <c r="E16"/>
  <c r="D16"/>
  <c r="AT16" s="1"/>
  <c r="C16"/>
  <c r="AY15"/>
  <c r="AY14"/>
  <c r="AY13"/>
  <c r="AY12"/>
  <c r="AY11"/>
  <c r="Z23" l="1"/>
  <c r="J23"/>
  <c r="R23"/>
  <c r="AP23"/>
  <c r="AH23"/>
  <c r="F16"/>
  <c r="V16"/>
  <c r="AL16"/>
  <c r="F23"/>
  <c r="N23"/>
  <c r="V23"/>
  <c r="AD23"/>
  <c r="AT23"/>
  <c r="F38"/>
  <c r="N38"/>
  <c r="V38"/>
  <c r="AD38"/>
  <c r="AL38"/>
  <c r="AT38"/>
  <c r="J16"/>
  <c r="R16"/>
  <c r="Z16"/>
  <c r="AH16"/>
  <c r="AP16"/>
  <c r="J38"/>
  <c r="R38"/>
  <c r="Z38"/>
  <c r="AH38"/>
  <c r="AP38"/>
  <c r="N16"/>
  <c r="AD16"/>
  <c r="AY23" l="1"/>
  <c r="AY16"/>
  <c r="AY38"/>
  <c r="E51" i="52"/>
  <c r="D51"/>
  <c r="E44"/>
  <c r="D44"/>
  <c r="E39"/>
  <c r="D39"/>
  <c r="E36"/>
  <c r="D36"/>
  <c r="E30"/>
  <c r="D30"/>
  <c r="E21"/>
  <c r="D21"/>
  <c r="E8"/>
  <c r="D8"/>
  <c r="D32" i="41"/>
  <c r="E32"/>
  <c r="C32"/>
  <c r="J703" i="19"/>
  <c r="E703"/>
  <c r="AG703" s="1"/>
  <c r="J700"/>
  <c r="E700"/>
  <c r="I604"/>
  <c r="E604"/>
  <c r="E25"/>
  <c r="G25"/>
  <c r="F536"/>
  <c r="F79"/>
  <c r="I557"/>
  <c r="H557"/>
  <c r="G557"/>
  <c r="E557"/>
  <c r="AH557" s="1"/>
  <c r="I168"/>
  <c r="H168"/>
  <c r="G168"/>
  <c r="F168"/>
  <c r="E168"/>
  <c r="I82"/>
  <c r="H82"/>
  <c r="G82"/>
  <c r="F82"/>
  <c r="E82"/>
  <c r="G299"/>
  <c r="F299"/>
  <c r="F305"/>
  <c r="F617"/>
  <c r="F624"/>
  <c r="F634"/>
  <c r="F641"/>
  <c r="F651"/>
  <c r="F658"/>
  <c r="F664"/>
  <c r="F669"/>
  <c r="F687"/>
  <c r="F694"/>
  <c r="E712"/>
  <c r="E713"/>
  <c r="AG713" s="1"/>
  <c r="E714"/>
  <c r="F592"/>
  <c r="F591" s="1"/>
  <c r="F598"/>
  <c r="E592"/>
  <c r="E591" s="1"/>
  <c r="F552"/>
  <c r="F551" s="1"/>
  <c r="F542"/>
  <c r="F448"/>
  <c r="F444"/>
  <c r="F428"/>
  <c r="F423"/>
  <c r="H352"/>
  <c r="I352"/>
  <c r="H333"/>
  <c r="I274"/>
  <c r="H173"/>
  <c r="I173"/>
  <c r="E139"/>
  <c r="E125" s="1"/>
  <c r="E37"/>
  <c r="I25"/>
  <c r="H154"/>
  <c r="H152" s="1"/>
  <c r="I154"/>
  <c r="I152" s="1"/>
  <c r="G154"/>
  <c r="G152" s="1"/>
  <c r="I204"/>
  <c r="L32" i="53"/>
  <c r="X32" s="1"/>
  <c r="G32"/>
  <c r="S32" s="1"/>
  <c r="F32"/>
  <c r="E32"/>
  <c r="L31"/>
  <c r="X31" s="1"/>
  <c r="G31"/>
  <c r="T31" s="1"/>
  <c r="F31"/>
  <c r="E31"/>
  <c r="L30"/>
  <c r="G30"/>
  <c r="F30"/>
  <c r="E30"/>
  <c r="L29"/>
  <c r="X29" s="1"/>
  <c r="G29"/>
  <c r="T29" s="1"/>
  <c r="F29"/>
  <c r="E29"/>
  <c r="L28"/>
  <c r="G28"/>
  <c r="T28" s="1"/>
  <c r="F28"/>
  <c r="E28"/>
  <c r="L27"/>
  <c r="G27"/>
  <c r="T27" s="1"/>
  <c r="F27"/>
  <c r="E27"/>
  <c r="L26"/>
  <c r="G26"/>
  <c r="S26" s="1"/>
  <c r="F26"/>
  <c r="E26"/>
  <c r="L25"/>
  <c r="X25" s="1"/>
  <c r="G25"/>
  <c r="U25" s="1"/>
  <c r="F25"/>
  <c r="E25"/>
  <c r="L24"/>
  <c r="X24" s="1"/>
  <c r="G24"/>
  <c r="U24" s="1"/>
  <c r="F24"/>
  <c r="E24"/>
  <c r="L23"/>
  <c r="W23" s="1"/>
  <c r="G23"/>
  <c r="T23" s="1"/>
  <c r="F23"/>
  <c r="E23"/>
  <c r="L22"/>
  <c r="V22" s="1"/>
  <c r="G22"/>
  <c r="T22" s="1"/>
  <c r="F22"/>
  <c r="E22"/>
  <c r="L21"/>
  <c r="G21"/>
  <c r="U21" s="1"/>
  <c r="F21"/>
  <c r="E21"/>
  <c r="L20"/>
  <c r="X20" s="1"/>
  <c r="G20"/>
  <c r="U20" s="1"/>
  <c r="F20"/>
  <c r="E20"/>
  <c r="L19"/>
  <c r="X19" s="1"/>
  <c r="G19"/>
  <c r="U19" s="1"/>
  <c r="F19"/>
  <c r="E19"/>
  <c r="L18"/>
  <c r="W18" s="1"/>
  <c r="G18"/>
  <c r="U18" s="1"/>
  <c r="F18"/>
  <c r="E18"/>
  <c r="L17"/>
  <c r="W17" s="1"/>
  <c r="G17"/>
  <c r="S17" s="1"/>
  <c r="F17"/>
  <c r="E17"/>
  <c r="L16"/>
  <c r="V16" s="1"/>
  <c r="G16"/>
  <c r="S16" s="1"/>
  <c r="F16"/>
  <c r="E16"/>
  <c r="L15"/>
  <c r="G15"/>
  <c r="T15" s="1"/>
  <c r="F15"/>
  <c r="E15"/>
  <c r="P14"/>
  <c r="P34" s="1"/>
  <c r="O14"/>
  <c r="O34" s="1"/>
  <c r="N14"/>
  <c r="N34" s="1"/>
  <c r="M14"/>
  <c r="M34" s="1"/>
  <c r="K14"/>
  <c r="K34" s="1"/>
  <c r="J14"/>
  <c r="J34" s="1"/>
  <c r="I14"/>
  <c r="I34" s="1"/>
  <c r="F34" s="1"/>
  <c r="H14"/>
  <c r="H34" s="1"/>
  <c r="C14"/>
  <c r="C34" s="1"/>
  <c r="L13"/>
  <c r="W13" s="1"/>
  <c r="G13"/>
  <c r="S13" s="1"/>
  <c r="F13"/>
  <c r="E13"/>
  <c r="L12"/>
  <c r="W12" s="1"/>
  <c r="G12"/>
  <c r="U12" s="1"/>
  <c r="F12"/>
  <c r="E12"/>
  <c r="L11"/>
  <c r="X11" s="1"/>
  <c r="G11"/>
  <c r="S11" s="1"/>
  <c r="F11"/>
  <c r="E11"/>
  <c r="L10"/>
  <c r="W10" s="1"/>
  <c r="G10"/>
  <c r="T10" s="1"/>
  <c r="F10"/>
  <c r="E10"/>
  <c r="P9"/>
  <c r="P33" s="1"/>
  <c r="O9"/>
  <c r="O33" s="1"/>
  <c r="N9"/>
  <c r="N33" s="1"/>
  <c r="M9"/>
  <c r="M33" s="1"/>
  <c r="K9"/>
  <c r="K33" s="1"/>
  <c r="J9"/>
  <c r="J33" s="1"/>
  <c r="I9"/>
  <c r="I33" s="1"/>
  <c r="H9"/>
  <c r="H33" s="1"/>
  <c r="C9"/>
  <c r="C33" s="1"/>
  <c r="P35" i="41"/>
  <c r="D8"/>
  <c r="L35"/>
  <c r="D13"/>
  <c r="C13"/>
  <c r="C35"/>
  <c r="R16" i="50"/>
  <c r="Q16"/>
  <c r="P16"/>
  <c r="R15"/>
  <c r="Q15"/>
  <c r="P15"/>
  <c r="R14"/>
  <c r="Q14"/>
  <c r="P14"/>
  <c r="R13"/>
  <c r="Q13"/>
  <c r="P13"/>
  <c r="R12"/>
  <c r="Q12"/>
  <c r="P12"/>
  <c r="E99" i="51"/>
  <c r="E97"/>
  <c r="E95"/>
  <c r="E93"/>
  <c r="E91"/>
  <c r="E83"/>
  <c r="E81"/>
  <c r="E79"/>
  <c r="E77"/>
  <c r="E75"/>
  <c r="E73"/>
  <c r="E71"/>
  <c r="E69"/>
  <c r="E67"/>
  <c r="E65"/>
  <c r="E63"/>
  <c r="E61"/>
  <c r="E59"/>
  <c r="E57"/>
  <c r="E55"/>
  <c r="E53"/>
  <c r="E51"/>
  <c r="E44"/>
  <c r="E12" s="1"/>
  <c r="E42"/>
  <c r="E40"/>
  <c r="E38"/>
  <c r="E36"/>
  <c r="E34"/>
  <c r="E32"/>
  <c r="E30"/>
  <c r="E28"/>
  <c r="E26"/>
  <c r="E24"/>
  <c r="E22"/>
  <c r="E20"/>
  <c r="E18"/>
  <c r="E16"/>
  <c r="O189" i="50"/>
  <c r="N189"/>
  <c r="M189"/>
  <c r="O169"/>
  <c r="N169"/>
  <c r="M169"/>
  <c r="O164"/>
  <c r="N164"/>
  <c r="M164"/>
  <c r="O158"/>
  <c r="N158"/>
  <c r="M158"/>
  <c r="O155"/>
  <c r="N155"/>
  <c r="M155"/>
  <c r="O151"/>
  <c r="N151"/>
  <c r="M151"/>
  <c r="O147"/>
  <c r="N147"/>
  <c r="M147"/>
  <c r="O142"/>
  <c r="N142"/>
  <c r="M142"/>
  <c r="O138"/>
  <c r="N138"/>
  <c r="M138"/>
  <c r="O135"/>
  <c r="N135"/>
  <c r="M135"/>
  <c r="O125"/>
  <c r="N125"/>
  <c r="M125"/>
  <c r="O120"/>
  <c r="N120"/>
  <c r="M120"/>
  <c r="O117"/>
  <c r="N117"/>
  <c r="M117"/>
  <c r="O112"/>
  <c r="N112"/>
  <c r="M112"/>
  <c r="O104"/>
  <c r="N104"/>
  <c r="M104"/>
  <c r="O95"/>
  <c r="N95"/>
  <c r="M95"/>
  <c r="O84"/>
  <c r="N84"/>
  <c r="M84"/>
  <c r="O74"/>
  <c r="N74"/>
  <c r="M74"/>
  <c r="O69"/>
  <c r="N69"/>
  <c r="M69"/>
  <c r="O60"/>
  <c r="N60"/>
  <c r="M60"/>
  <c r="O54"/>
  <c r="N54"/>
  <c r="M54"/>
  <c r="O28"/>
  <c r="N28"/>
  <c r="M28"/>
  <c r="O10"/>
  <c r="N10"/>
  <c r="M10"/>
  <c r="L9"/>
  <c r="E9"/>
  <c r="D9"/>
  <c r="P12" i="49"/>
  <c r="M12"/>
  <c r="I12"/>
  <c r="G12"/>
  <c r="D610" i="19"/>
  <c r="AI37" i="42"/>
  <c r="AH37"/>
  <c r="AF37"/>
  <c r="AE37"/>
  <c r="AD37"/>
  <c r="AC37"/>
  <c r="G37"/>
  <c r="F37"/>
  <c r="E37"/>
  <c r="D37"/>
  <c r="C37"/>
  <c r="AK37" s="1"/>
  <c r="AI36"/>
  <c r="AH36"/>
  <c r="AF36"/>
  <c r="AE36"/>
  <c r="AD36"/>
  <c r="AC36"/>
  <c r="G36"/>
  <c r="G35" s="1"/>
  <c r="F36"/>
  <c r="E36"/>
  <c r="D36"/>
  <c r="C36"/>
  <c r="AP34"/>
  <c r="AN34"/>
  <c r="AM34"/>
  <c r="AL34"/>
  <c r="AK34"/>
  <c r="AG34"/>
  <c r="AO34" s="1"/>
  <c r="Y34"/>
  <c r="P34"/>
  <c r="I34"/>
  <c r="AP33"/>
  <c r="AN33"/>
  <c r="AM33"/>
  <c r="AL33"/>
  <c r="AK33"/>
  <c r="AG33"/>
  <c r="AO33" s="1"/>
  <c r="Y33"/>
  <c r="P33"/>
  <c r="I33"/>
  <c r="AP32"/>
  <c r="AN32"/>
  <c r="AM32"/>
  <c r="AL32"/>
  <c r="AK32"/>
  <c r="AG32"/>
  <c r="AO32" s="1"/>
  <c r="Y32"/>
  <c r="P32"/>
  <c r="I32"/>
  <c r="AP31"/>
  <c r="AN31"/>
  <c r="AM31"/>
  <c r="AL31"/>
  <c r="AK31"/>
  <c r="AG31"/>
  <c r="AO31" s="1"/>
  <c r="Y31"/>
  <c r="P31"/>
  <c r="I31"/>
  <c r="AP30"/>
  <c r="AN30"/>
  <c r="AM30"/>
  <c r="AL30"/>
  <c r="AK30"/>
  <c r="AG30"/>
  <c r="AO30" s="1"/>
  <c r="Y30"/>
  <c r="P30"/>
  <c r="I30"/>
  <c r="AP29"/>
  <c r="AN29"/>
  <c r="AM29"/>
  <c r="AL29"/>
  <c r="AK29"/>
  <c r="AG29"/>
  <c r="AO29" s="1"/>
  <c r="Y29"/>
  <c r="P29"/>
  <c r="I29"/>
  <c r="AP28"/>
  <c r="AN28"/>
  <c r="AM28"/>
  <c r="AL28"/>
  <c r="AK28"/>
  <c r="AG28"/>
  <c r="AO28" s="1"/>
  <c r="Y28"/>
  <c r="P28"/>
  <c r="I28"/>
  <c r="AP27"/>
  <c r="AN27"/>
  <c r="AM27"/>
  <c r="AL27"/>
  <c r="AK27"/>
  <c r="AG27"/>
  <c r="AO27" s="1"/>
  <c r="Y27"/>
  <c r="P27"/>
  <c r="I27"/>
  <c r="AP26"/>
  <c r="AN26"/>
  <c r="AM26"/>
  <c r="AL26"/>
  <c r="AK26"/>
  <c r="AG26"/>
  <c r="AO26" s="1"/>
  <c r="Y26"/>
  <c r="P26"/>
  <c r="I26"/>
  <c r="AP25"/>
  <c r="AN25"/>
  <c r="AM25"/>
  <c r="AL25"/>
  <c r="AK25"/>
  <c r="AG25"/>
  <c r="AO25" s="1"/>
  <c r="Y25"/>
  <c r="P25"/>
  <c r="I25"/>
  <c r="AP24"/>
  <c r="AN24"/>
  <c r="AM24"/>
  <c r="AL24"/>
  <c r="AK24"/>
  <c r="AG24"/>
  <c r="AO24" s="1"/>
  <c r="Y24"/>
  <c r="P24"/>
  <c r="I24"/>
  <c r="AP23"/>
  <c r="AN23"/>
  <c r="AM23"/>
  <c r="AL23"/>
  <c r="AK23"/>
  <c r="AG23"/>
  <c r="AO23" s="1"/>
  <c r="Y23"/>
  <c r="P23"/>
  <c r="I23"/>
  <c r="AP22"/>
  <c r="AN22"/>
  <c r="AM22"/>
  <c r="AL22"/>
  <c r="AK22"/>
  <c r="AG22"/>
  <c r="AO22" s="1"/>
  <c r="Y22"/>
  <c r="P22"/>
  <c r="I22"/>
  <c r="AP21"/>
  <c r="AN21"/>
  <c r="AM21"/>
  <c r="AL21"/>
  <c r="AK21"/>
  <c r="AG21"/>
  <c r="AO21" s="1"/>
  <c r="Y21"/>
  <c r="P21"/>
  <c r="I21"/>
  <c r="AP20"/>
  <c r="AN20"/>
  <c r="AM20"/>
  <c r="AL20"/>
  <c r="AK20"/>
  <c r="AG20"/>
  <c r="AO20" s="1"/>
  <c r="Y20"/>
  <c r="P20"/>
  <c r="I20"/>
  <c r="AP19"/>
  <c r="AN19"/>
  <c r="AM19"/>
  <c r="AL19"/>
  <c r="AK19"/>
  <c r="AG19"/>
  <c r="AO19" s="1"/>
  <c r="Y19"/>
  <c r="P19"/>
  <c r="I19"/>
  <c r="AP18"/>
  <c r="AN18"/>
  <c r="AM18"/>
  <c r="AL18"/>
  <c r="AK18"/>
  <c r="AG18"/>
  <c r="AO18" s="1"/>
  <c r="Y18"/>
  <c r="P18"/>
  <c r="I18"/>
  <c r="AP17"/>
  <c r="AN17"/>
  <c r="AM17"/>
  <c r="AL17"/>
  <c r="AK17"/>
  <c r="AG17"/>
  <c r="AO17" s="1"/>
  <c r="Y17"/>
  <c r="P17"/>
  <c r="I17"/>
  <c r="AP16"/>
  <c r="AN16"/>
  <c r="AM16"/>
  <c r="AL16"/>
  <c r="AK16"/>
  <c r="AG16"/>
  <c r="AO16" s="1"/>
  <c r="Y16"/>
  <c r="P16"/>
  <c r="I16"/>
  <c r="AP15"/>
  <c r="AN15"/>
  <c r="AM15"/>
  <c r="AL15"/>
  <c r="AK15"/>
  <c r="AG15"/>
  <c r="AO15" s="1"/>
  <c r="Y15"/>
  <c r="P15"/>
  <c r="I15"/>
  <c r="AP14"/>
  <c r="AN14"/>
  <c r="AM14"/>
  <c r="AL14"/>
  <c r="AK14"/>
  <c r="AG14"/>
  <c r="AO14" s="1"/>
  <c r="Y14"/>
  <c r="P14"/>
  <c r="I14"/>
  <c r="AP13"/>
  <c r="AN13"/>
  <c r="AM13"/>
  <c r="AL13"/>
  <c r="AK13"/>
  <c r="AG13"/>
  <c r="AO13" s="1"/>
  <c r="Y13"/>
  <c r="P13"/>
  <c r="I13"/>
  <c r="AP12"/>
  <c r="AN12"/>
  <c r="AM12"/>
  <c r="AL12"/>
  <c r="AK12"/>
  <c r="AG12"/>
  <c r="AO12" s="1"/>
  <c r="Y12"/>
  <c r="P12"/>
  <c r="I12"/>
  <c r="AP11"/>
  <c r="AN11"/>
  <c r="AM11"/>
  <c r="AL11"/>
  <c r="AK11"/>
  <c r="AG11"/>
  <c r="AO11" s="1"/>
  <c r="Y11"/>
  <c r="P11"/>
  <c r="I11"/>
  <c r="AP10"/>
  <c r="AN10"/>
  <c r="AM10"/>
  <c r="AL10"/>
  <c r="AK10"/>
  <c r="AG10"/>
  <c r="AO10" s="1"/>
  <c r="Y10"/>
  <c r="P10"/>
  <c r="I10"/>
  <c r="AK728" i="19"/>
  <c r="AK725"/>
  <c r="AK722"/>
  <c r="AK719"/>
  <c r="AK716"/>
  <c r="AK713"/>
  <c r="AH728"/>
  <c r="AH725"/>
  <c r="AH722"/>
  <c r="AH719"/>
  <c r="AH716"/>
  <c r="AH708"/>
  <c r="AH709"/>
  <c r="AH710"/>
  <c r="AK710"/>
  <c r="AK708"/>
  <c r="AK706"/>
  <c r="AH618"/>
  <c r="AH619"/>
  <c r="AH620"/>
  <c r="AH621"/>
  <c r="AH622"/>
  <c r="AH623"/>
  <c r="AH625"/>
  <c r="AH626"/>
  <c r="AH627"/>
  <c r="AH628"/>
  <c r="AH629"/>
  <c r="AH630"/>
  <c r="AH631"/>
  <c r="AH632"/>
  <c r="AH635"/>
  <c r="AH636"/>
  <c r="AH637"/>
  <c r="AH638"/>
  <c r="AH639"/>
  <c r="AH640"/>
  <c r="AH642"/>
  <c r="AH643"/>
  <c r="AH644"/>
  <c r="AH645"/>
  <c r="AH646"/>
  <c r="AH647"/>
  <c r="AH648"/>
  <c r="AH649"/>
  <c r="AH652"/>
  <c r="AH653"/>
  <c r="AH654"/>
  <c r="AH655"/>
  <c r="AH656"/>
  <c r="AH657"/>
  <c r="AH659"/>
  <c r="AH660"/>
  <c r="AH661"/>
  <c r="AH662"/>
  <c r="AH665"/>
  <c r="AH666"/>
  <c r="AH667"/>
  <c r="AH668"/>
  <c r="AH670"/>
  <c r="AH671"/>
  <c r="AH672"/>
  <c r="AH673"/>
  <c r="AH674"/>
  <c r="AH675"/>
  <c r="AH676"/>
  <c r="AH678"/>
  <c r="AH679"/>
  <c r="AH681"/>
  <c r="AH682"/>
  <c r="AH684"/>
  <c r="AH685"/>
  <c r="AH688"/>
  <c r="AH689"/>
  <c r="AH690"/>
  <c r="AH691"/>
  <c r="AH692"/>
  <c r="AH693"/>
  <c r="AH695"/>
  <c r="AH696"/>
  <c r="AH697"/>
  <c r="AH698"/>
  <c r="AH699"/>
  <c r="AH701"/>
  <c r="AH702"/>
  <c r="AH704"/>
  <c r="AH705"/>
  <c r="AH461"/>
  <c r="AI461"/>
  <c r="AJ461"/>
  <c r="AH462"/>
  <c r="AI462"/>
  <c r="AJ462"/>
  <c r="AH463"/>
  <c r="AI463"/>
  <c r="AJ463"/>
  <c r="AH464"/>
  <c r="AI464"/>
  <c r="AJ464"/>
  <c r="AH465"/>
  <c r="AI465"/>
  <c r="AJ465"/>
  <c r="AH466"/>
  <c r="AI466"/>
  <c r="AJ466"/>
  <c r="AH467"/>
  <c r="AI467"/>
  <c r="AJ467"/>
  <c r="AH469"/>
  <c r="AI469"/>
  <c r="AJ469"/>
  <c r="AH470"/>
  <c r="AI470"/>
  <c r="AJ470"/>
  <c r="AH471"/>
  <c r="AI471"/>
  <c r="AJ471"/>
  <c r="AH472"/>
  <c r="AI472"/>
  <c r="AJ472"/>
  <c r="AH473"/>
  <c r="AI473"/>
  <c r="AJ473"/>
  <c r="AH476"/>
  <c r="AI476"/>
  <c r="AJ476"/>
  <c r="AH477"/>
  <c r="AI477"/>
  <c r="AJ477"/>
  <c r="AH478"/>
  <c r="AI478"/>
  <c r="AJ478"/>
  <c r="AH480"/>
  <c r="AI480"/>
  <c r="AJ480"/>
  <c r="AH481"/>
  <c r="AI481"/>
  <c r="AJ481"/>
  <c r="AH484"/>
  <c r="AI484"/>
  <c r="AJ484"/>
  <c r="AH485"/>
  <c r="AI485"/>
  <c r="AJ485"/>
  <c r="AH486"/>
  <c r="AI486"/>
  <c r="AJ486"/>
  <c r="AH488"/>
  <c r="AI488"/>
  <c r="AJ488"/>
  <c r="AH489"/>
  <c r="AI489"/>
  <c r="AJ489"/>
  <c r="AH492"/>
  <c r="AI492"/>
  <c r="AJ492"/>
  <c r="AH493"/>
  <c r="AI493"/>
  <c r="AJ493"/>
  <c r="AH494"/>
  <c r="AI494"/>
  <c r="AJ494"/>
  <c r="AH495"/>
  <c r="AI495"/>
  <c r="AJ495"/>
  <c r="AH497"/>
  <c r="AI497"/>
  <c r="AJ497"/>
  <c r="AH498"/>
  <c r="AI498"/>
  <c r="AJ498"/>
  <c r="AH499"/>
  <c r="AI499"/>
  <c r="AJ499"/>
  <c r="AH500"/>
  <c r="AI500"/>
  <c r="AJ500"/>
  <c r="AH503"/>
  <c r="AI503"/>
  <c r="AJ503"/>
  <c r="AH504"/>
  <c r="AI504"/>
  <c r="AJ504"/>
  <c r="AH505"/>
  <c r="AI505"/>
  <c r="AJ505"/>
  <c r="AH507"/>
  <c r="AI507"/>
  <c r="AJ507"/>
  <c r="AH508"/>
  <c r="AI508"/>
  <c r="AJ508"/>
  <c r="AH509"/>
  <c r="AI509"/>
  <c r="AJ509"/>
  <c r="AH510"/>
  <c r="AI510"/>
  <c r="AJ510"/>
  <c r="AH511"/>
  <c r="AI511"/>
  <c r="AJ511"/>
  <c r="AH514"/>
  <c r="AI514"/>
  <c r="AJ514"/>
  <c r="AH515"/>
  <c r="AI515"/>
  <c r="AJ515"/>
  <c r="AH516"/>
  <c r="AI516"/>
  <c r="AJ516"/>
  <c r="AH518"/>
  <c r="AI518"/>
  <c r="AJ518"/>
  <c r="AH519"/>
  <c r="AI519"/>
  <c r="AJ519"/>
  <c r="AH520"/>
  <c r="AI520"/>
  <c r="AJ520"/>
  <c r="AH523"/>
  <c r="AI523"/>
  <c r="AJ523"/>
  <c r="AH524"/>
  <c r="AI524"/>
  <c r="AJ524"/>
  <c r="AH526"/>
  <c r="AI526"/>
  <c r="AJ526"/>
  <c r="AH527"/>
  <c r="AI527"/>
  <c r="AJ527"/>
  <c r="AH528"/>
  <c r="AI528"/>
  <c r="AJ528"/>
  <c r="AH529"/>
  <c r="AI529"/>
  <c r="AJ529"/>
  <c r="AH530"/>
  <c r="AI530"/>
  <c r="AJ530"/>
  <c r="AH531"/>
  <c r="AI531"/>
  <c r="AJ531"/>
  <c r="AH532"/>
  <c r="AI532"/>
  <c r="AJ532"/>
  <c r="AH533"/>
  <c r="AI533"/>
  <c r="AJ533"/>
  <c r="AH534"/>
  <c r="AI534"/>
  <c r="AJ534"/>
  <c r="N35" i="41"/>
  <c r="E35"/>
  <c r="D35"/>
  <c r="M714" i="19"/>
  <c r="J714"/>
  <c r="F714"/>
  <c r="M713"/>
  <c r="J713"/>
  <c r="AL713" s="1"/>
  <c r="F713"/>
  <c r="M712"/>
  <c r="J712"/>
  <c r="F712"/>
  <c r="N707"/>
  <c r="M707"/>
  <c r="J707"/>
  <c r="F707"/>
  <c r="E707"/>
  <c r="N706"/>
  <c r="M706"/>
  <c r="J706"/>
  <c r="AL706" s="1"/>
  <c r="F706"/>
  <c r="E706"/>
  <c r="AG706" s="1"/>
  <c r="N703"/>
  <c r="M703"/>
  <c r="I703"/>
  <c r="AL703" s="1"/>
  <c r="H703"/>
  <c r="G703"/>
  <c r="F703"/>
  <c r="N700"/>
  <c r="M700"/>
  <c r="I700"/>
  <c r="H700"/>
  <c r="G700"/>
  <c r="F700"/>
  <c r="N694"/>
  <c r="M694"/>
  <c r="J694"/>
  <c r="I694"/>
  <c r="H694"/>
  <c r="G694"/>
  <c r="E694"/>
  <c r="AH694" s="1"/>
  <c r="N687"/>
  <c r="M687"/>
  <c r="J687"/>
  <c r="I687"/>
  <c r="H687"/>
  <c r="G687"/>
  <c r="E687"/>
  <c r="N683"/>
  <c r="M683"/>
  <c r="J683"/>
  <c r="I683"/>
  <c r="H683"/>
  <c r="G683"/>
  <c r="F683"/>
  <c r="E683"/>
  <c r="AG683" s="1"/>
  <c r="N680"/>
  <c r="M680"/>
  <c r="J680"/>
  <c r="I680"/>
  <c r="AK680" s="1"/>
  <c r="H680"/>
  <c r="G680"/>
  <c r="F680"/>
  <c r="E680"/>
  <c r="N677"/>
  <c r="M677"/>
  <c r="J677"/>
  <c r="I677"/>
  <c r="AK677" s="1"/>
  <c r="H677"/>
  <c r="G677"/>
  <c r="F677"/>
  <c r="E677"/>
  <c r="N669"/>
  <c r="M669"/>
  <c r="J669"/>
  <c r="I669"/>
  <c r="H669"/>
  <c r="G669"/>
  <c r="E669"/>
  <c r="N664"/>
  <c r="M664"/>
  <c r="J664"/>
  <c r="AM664" s="1"/>
  <c r="I664"/>
  <c r="H664"/>
  <c r="G664"/>
  <c r="E664"/>
  <c r="N658"/>
  <c r="M658"/>
  <c r="J658"/>
  <c r="I658"/>
  <c r="H658"/>
  <c r="G658"/>
  <c r="E658"/>
  <c r="N651"/>
  <c r="M651"/>
  <c r="J651"/>
  <c r="I651"/>
  <c r="H651"/>
  <c r="G651"/>
  <c r="E651"/>
  <c r="N641"/>
  <c r="M641"/>
  <c r="J641"/>
  <c r="I641"/>
  <c r="H641"/>
  <c r="G641"/>
  <c r="E641"/>
  <c r="AH641" s="1"/>
  <c r="N634"/>
  <c r="M634"/>
  <c r="J634"/>
  <c r="I634"/>
  <c r="H634"/>
  <c r="G634"/>
  <c r="E634"/>
  <c r="N624"/>
  <c r="M624"/>
  <c r="J624"/>
  <c r="I624"/>
  <c r="H624"/>
  <c r="G624"/>
  <c r="E624"/>
  <c r="AH624" s="1"/>
  <c r="N617"/>
  <c r="M617"/>
  <c r="J617"/>
  <c r="I617"/>
  <c r="H617"/>
  <c r="G617"/>
  <c r="E617"/>
  <c r="M35" i="41"/>
  <c r="P21"/>
  <c r="P18" s="1"/>
  <c r="O21"/>
  <c r="M21"/>
  <c r="E21"/>
  <c r="D21"/>
  <c r="C21"/>
  <c r="M20"/>
  <c r="E20"/>
  <c r="D20"/>
  <c r="C20"/>
  <c r="P13"/>
  <c r="P7" s="1"/>
  <c r="O13"/>
  <c r="M13"/>
  <c r="M7" s="1"/>
  <c r="E13"/>
  <c r="O8"/>
  <c r="E8"/>
  <c r="AC400" i="19"/>
  <c r="AC360"/>
  <c r="AC359"/>
  <c r="AC270"/>
  <c r="AC656"/>
  <c r="AC639"/>
  <c r="AC94"/>
  <c r="AC117"/>
  <c r="AC114"/>
  <c r="AC111"/>
  <c r="AC108"/>
  <c r="AC105"/>
  <c r="AC102"/>
  <c r="AC666"/>
  <c r="AC665"/>
  <c r="AC655"/>
  <c r="AC654"/>
  <c r="AC653"/>
  <c r="AC652"/>
  <c r="AC638"/>
  <c r="AC637"/>
  <c r="AC636"/>
  <c r="AC635"/>
  <c r="AC621"/>
  <c r="AC620"/>
  <c r="AC619"/>
  <c r="AC618"/>
  <c r="AC593"/>
  <c r="AC596"/>
  <c r="AC594"/>
  <c r="AC575"/>
  <c r="AC576"/>
  <c r="AC577"/>
  <c r="AC578"/>
  <c r="AC579"/>
  <c r="AC574"/>
  <c r="AC571"/>
  <c r="AC570"/>
  <c r="AC567"/>
  <c r="AC540"/>
  <c r="AC538"/>
  <c r="AC523"/>
  <c r="AC515"/>
  <c r="AC514"/>
  <c r="AC504"/>
  <c r="AC503"/>
  <c r="AC484"/>
  <c r="AC465"/>
  <c r="AC440"/>
  <c r="AC426"/>
  <c r="AC415"/>
  <c r="AC413"/>
  <c r="AC412"/>
  <c r="AC399"/>
  <c r="AC386"/>
  <c r="AC384"/>
  <c r="AC382"/>
  <c r="AC358"/>
  <c r="AC357"/>
  <c r="AC354"/>
  <c r="AC353"/>
  <c r="AC339"/>
  <c r="AC337"/>
  <c r="AC320"/>
  <c r="AC300"/>
  <c r="AC288"/>
  <c r="AC285"/>
  <c r="AC266"/>
  <c r="AC245"/>
  <c r="AC243"/>
  <c r="AC240"/>
  <c r="AC229"/>
  <c r="AC202"/>
  <c r="AC201"/>
  <c r="AC199"/>
  <c r="AC196"/>
  <c r="AC193"/>
  <c r="AC190"/>
  <c r="AC187"/>
  <c r="AC179"/>
  <c r="AC174"/>
  <c r="AC119"/>
  <c r="AC118"/>
  <c r="AC115"/>
  <c r="AC112"/>
  <c r="AC109"/>
  <c r="AC106"/>
  <c r="AC103"/>
  <c r="AC88"/>
  <c r="AC72"/>
  <c r="AC96"/>
  <c r="AC180"/>
  <c r="AC233"/>
  <c r="D456"/>
  <c r="F268"/>
  <c r="F265" s="1"/>
  <c r="E215"/>
  <c r="E204" s="1"/>
  <c r="F215"/>
  <c r="F204" s="1"/>
  <c r="G215"/>
  <c r="H215"/>
  <c r="E173"/>
  <c r="F173"/>
  <c r="G173"/>
  <c r="J413"/>
  <c r="AM413" s="1"/>
  <c r="AH413"/>
  <c r="AI413"/>
  <c r="AJ413"/>
  <c r="N168"/>
  <c r="L168"/>
  <c r="M168"/>
  <c r="K168"/>
  <c r="N91"/>
  <c r="M91"/>
  <c r="L91"/>
  <c r="K91"/>
  <c r="I91"/>
  <c r="H91"/>
  <c r="G91"/>
  <c r="F91"/>
  <c r="E91"/>
  <c r="L82"/>
  <c r="M82"/>
  <c r="N82"/>
  <c r="K82"/>
  <c r="J461"/>
  <c r="AM461" s="1"/>
  <c r="J462"/>
  <c r="AM462" s="1"/>
  <c r="J463"/>
  <c r="AL463" s="1"/>
  <c r="J464"/>
  <c r="AM464" s="1"/>
  <c r="J465"/>
  <c r="AL465" s="1"/>
  <c r="J466"/>
  <c r="AM466" s="1"/>
  <c r="J467"/>
  <c r="AL467" s="1"/>
  <c r="J469"/>
  <c r="AM469" s="1"/>
  <c r="J470"/>
  <c r="AL470" s="1"/>
  <c r="J471"/>
  <c r="AM471" s="1"/>
  <c r="J472"/>
  <c r="AM472" s="1"/>
  <c r="J473"/>
  <c r="AM473" s="1"/>
  <c r="J476"/>
  <c r="AM476" s="1"/>
  <c r="J477"/>
  <c r="AM477" s="1"/>
  <c r="J478"/>
  <c r="AL478" s="1"/>
  <c r="J480"/>
  <c r="AL480" s="1"/>
  <c r="J481"/>
  <c r="AL481" s="1"/>
  <c r="J484"/>
  <c r="AM484" s="1"/>
  <c r="J485"/>
  <c r="AM485" s="1"/>
  <c r="J486"/>
  <c r="AM486" s="1"/>
  <c r="J488"/>
  <c r="AL488" s="1"/>
  <c r="J489"/>
  <c r="AM489" s="1"/>
  <c r="J492"/>
  <c r="AL492" s="1"/>
  <c r="J493"/>
  <c r="AL493" s="1"/>
  <c r="J494"/>
  <c r="AL494" s="1"/>
  <c r="J495"/>
  <c r="AM495" s="1"/>
  <c r="J497"/>
  <c r="AL497" s="1"/>
  <c r="J498"/>
  <c r="AM498" s="1"/>
  <c r="J499"/>
  <c r="J500"/>
  <c r="AM500" s="1"/>
  <c r="J503"/>
  <c r="AM503" s="1"/>
  <c r="J504"/>
  <c r="AM504" s="1"/>
  <c r="J505"/>
  <c r="AL505" s="1"/>
  <c r="J507"/>
  <c r="AL507" s="1"/>
  <c r="J508"/>
  <c r="AM508" s="1"/>
  <c r="J509"/>
  <c r="AM509" s="1"/>
  <c r="J510"/>
  <c r="AM510" s="1"/>
  <c r="J511"/>
  <c r="AM511" s="1"/>
  <c r="J514"/>
  <c r="AL514" s="1"/>
  <c r="J515"/>
  <c r="AM515" s="1"/>
  <c r="J516"/>
  <c r="AL516" s="1"/>
  <c r="J518"/>
  <c r="AL518" s="1"/>
  <c r="J519"/>
  <c r="AL519" s="1"/>
  <c r="J520"/>
  <c r="AM520" s="1"/>
  <c r="J523"/>
  <c r="AL523" s="1"/>
  <c r="J524"/>
  <c r="AM524" s="1"/>
  <c r="J526"/>
  <c r="AM526" s="1"/>
  <c r="J527"/>
  <c r="AM527" s="1"/>
  <c r="J528"/>
  <c r="AM528" s="1"/>
  <c r="J529"/>
  <c r="AM529" s="1"/>
  <c r="J530"/>
  <c r="AM530" s="1"/>
  <c r="J531"/>
  <c r="J532"/>
  <c r="AM532" s="1"/>
  <c r="J533"/>
  <c r="J534"/>
  <c r="AM534" s="1"/>
  <c r="J537"/>
  <c r="AL537" s="1"/>
  <c r="J538"/>
  <c r="AM538" s="1"/>
  <c r="J539"/>
  <c r="AL539" s="1"/>
  <c r="J540"/>
  <c r="AL540" s="1"/>
  <c r="J541"/>
  <c r="J543"/>
  <c r="J544"/>
  <c r="AL544" s="1"/>
  <c r="J545"/>
  <c r="AM545" s="1"/>
  <c r="J546"/>
  <c r="AL546" s="1"/>
  <c r="J547"/>
  <c r="AM547" s="1"/>
  <c r="J548"/>
  <c r="AL548" s="1"/>
  <c r="N525"/>
  <c r="N522"/>
  <c r="N517"/>
  <c r="N513"/>
  <c r="N506"/>
  <c r="N502"/>
  <c r="N496"/>
  <c r="N491"/>
  <c r="N487"/>
  <c r="N483"/>
  <c r="N479"/>
  <c r="N475"/>
  <c r="N468"/>
  <c r="N460"/>
  <c r="M525"/>
  <c r="M522"/>
  <c r="M517"/>
  <c r="M513"/>
  <c r="M506"/>
  <c r="M502"/>
  <c r="M496"/>
  <c r="M491"/>
  <c r="M487"/>
  <c r="M483"/>
  <c r="M479"/>
  <c r="M475"/>
  <c r="M468"/>
  <c r="M460"/>
  <c r="L525"/>
  <c r="L522"/>
  <c r="L517"/>
  <c r="L513"/>
  <c r="L506"/>
  <c r="L502"/>
  <c r="L496"/>
  <c r="L491"/>
  <c r="L487"/>
  <c r="L483"/>
  <c r="L479"/>
  <c r="L475"/>
  <c r="L468"/>
  <c r="L460"/>
  <c r="K525"/>
  <c r="K522"/>
  <c r="K517"/>
  <c r="K513"/>
  <c r="K506"/>
  <c r="K502"/>
  <c r="K496"/>
  <c r="K491"/>
  <c r="K487"/>
  <c r="K483"/>
  <c r="K479"/>
  <c r="K475"/>
  <c r="K468"/>
  <c r="K460"/>
  <c r="F525"/>
  <c r="F522"/>
  <c r="F517"/>
  <c r="F513"/>
  <c r="F506"/>
  <c r="F502"/>
  <c r="F496"/>
  <c r="F491"/>
  <c r="F487"/>
  <c r="F483"/>
  <c r="F479"/>
  <c r="F475"/>
  <c r="F468"/>
  <c r="F460"/>
  <c r="E496"/>
  <c r="G522"/>
  <c r="H522"/>
  <c r="I522"/>
  <c r="G525"/>
  <c r="H525"/>
  <c r="I525"/>
  <c r="E525"/>
  <c r="E522"/>
  <c r="I517"/>
  <c r="H517"/>
  <c r="G517"/>
  <c r="I513"/>
  <c r="I512" s="1"/>
  <c r="H513"/>
  <c r="G513"/>
  <c r="E517"/>
  <c r="E513"/>
  <c r="I506"/>
  <c r="H506"/>
  <c r="G506"/>
  <c r="I502"/>
  <c r="H502"/>
  <c r="G502"/>
  <c r="E506"/>
  <c r="E502"/>
  <c r="I496"/>
  <c r="H496"/>
  <c r="G496"/>
  <c r="I491"/>
  <c r="H491"/>
  <c r="G491"/>
  <c r="E491"/>
  <c r="I487"/>
  <c r="H487"/>
  <c r="G487"/>
  <c r="I483"/>
  <c r="H483"/>
  <c r="G483"/>
  <c r="E487"/>
  <c r="E483"/>
  <c r="I479"/>
  <c r="H479"/>
  <c r="G479"/>
  <c r="I475"/>
  <c r="H475"/>
  <c r="G475"/>
  <c r="E479"/>
  <c r="E475"/>
  <c r="I460"/>
  <c r="H460"/>
  <c r="G460"/>
  <c r="AJ460" s="1"/>
  <c r="I468"/>
  <c r="H468"/>
  <c r="G468"/>
  <c r="E468"/>
  <c r="E460"/>
  <c r="AG728"/>
  <c r="E333"/>
  <c r="AI63"/>
  <c r="F362"/>
  <c r="J284"/>
  <c r="AM284" s="1"/>
  <c r="H275"/>
  <c r="H274" s="1"/>
  <c r="G275"/>
  <c r="G274" s="1"/>
  <c r="F275"/>
  <c r="E275"/>
  <c r="E274" s="1"/>
  <c r="N268"/>
  <c r="N265" s="1"/>
  <c r="M268"/>
  <c r="M265" s="1"/>
  <c r="L268"/>
  <c r="L265" s="1"/>
  <c r="K268"/>
  <c r="K265" s="1"/>
  <c r="H247"/>
  <c r="G256"/>
  <c r="G247" s="1"/>
  <c r="F256"/>
  <c r="F247" s="1"/>
  <c r="E256"/>
  <c r="E247" s="1"/>
  <c r="N241"/>
  <c r="M241"/>
  <c r="L241"/>
  <c r="K241"/>
  <c r="F241"/>
  <c r="AH241" s="1"/>
  <c r="N238"/>
  <c r="M238"/>
  <c r="L238"/>
  <c r="K238"/>
  <c r="F238"/>
  <c r="AH238" s="1"/>
  <c r="N197"/>
  <c r="M197"/>
  <c r="L197"/>
  <c r="K197"/>
  <c r="F197"/>
  <c r="AH197" s="1"/>
  <c r="N194"/>
  <c r="M194"/>
  <c r="L194"/>
  <c r="K194"/>
  <c r="F194"/>
  <c r="AH194" s="1"/>
  <c r="N191"/>
  <c r="M191"/>
  <c r="L191"/>
  <c r="K191"/>
  <c r="F191"/>
  <c r="AH191" s="1"/>
  <c r="N188"/>
  <c r="M188"/>
  <c r="L188"/>
  <c r="K188"/>
  <c r="F188"/>
  <c r="AH188" s="1"/>
  <c r="N185"/>
  <c r="M185"/>
  <c r="L185"/>
  <c r="K185"/>
  <c r="F185"/>
  <c r="AH185" s="1"/>
  <c r="H139"/>
  <c r="H125" s="1"/>
  <c r="G139"/>
  <c r="G125" s="1"/>
  <c r="F139"/>
  <c r="F125" s="1"/>
  <c r="N116"/>
  <c r="M116"/>
  <c r="L116"/>
  <c r="K116"/>
  <c r="F116"/>
  <c r="AH116" s="1"/>
  <c r="N113"/>
  <c r="M113"/>
  <c r="L113"/>
  <c r="K113"/>
  <c r="J113" s="1"/>
  <c r="F113"/>
  <c r="AH113" s="1"/>
  <c r="N110"/>
  <c r="M110"/>
  <c r="L110"/>
  <c r="K110"/>
  <c r="F110"/>
  <c r="AH110" s="1"/>
  <c r="N107"/>
  <c r="M107"/>
  <c r="L107"/>
  <c r="K107"/>
  <c r="F107"/>
  <c r="AH107" s="1"/>
  <c r="N104"/>
  <c r="M104"/>
  <c r="L104"/>
  <c r="K104"/>
  <c r="F104"/>
  <c r="AH104" s="1"/>
  <c r="N101"/>
  <c r="M101"/>
  <c r="L101"/>
  <c r="K101"/>
  <c r="F101"/>
  <c r="AH101" s="1"/>
  <c r="B64" i="33"/>
  <c r="B63"/>
  <c r="B62"/>
  <c r="B61"/>
  <c r="B60"/>
  <c r="B53"/>
  <c r="B52"/>
  <c r="B51"/>
  <c r="B50"/>
  <c r="B49"/>
  <c r="B48"/>
  <c r="B47"/>
  <c r="B46"/>
  <c r="B45"/>
  <c r="B44"/>
  <c r="B43"/>
  <c r="B42"/>
  <c r="B41"/>
  <c r="B40"/>
  <c r="B39"/>
  <c r="B38"/>
  <c r="B37"/>
  <c r="B13"/>
  <c r="B29"/>
  <c r="B28"/>
  <c r="B27"/>
  <c r="B26"/>
  <c r="B25"/>
  <c r="B24"/>
  <c r="B23"/>
  <c r="B22"/>
  <c r="B21"/>
  <c r="B20"/>
  <c r="B19"/>
  <c r="B18"/>
  <c r="B17"/>
  <c r="B16"/>
  <c r="B67"/>
  <c r="B59"/>
  <c r="B58"/>
  <c r="B57"/>
  <c r="B36"/>
  <c r="B35"/>
  <c r="B34"/>
  <c r="B15"/>
  <c r="B14"/>
  <c r="B12"/>
  <c r="B11"/>
  <c r="A5"/>
  <c r="D57" i="16"/>
  <c r="D50"/>
  <c r="D42"/>
  <c r="D41" s="1"/>
  <c r="D37"/>
  <c r="D26"/>
  <c r="D25"/>
  <c r="D24"/>
  <c r="D18"/>
  <c r="D8"/>
  <c r="AX23" i="24"/>
  <c r="AW23"/>
  <c r="AV23"/>
  <c r="AS23"/>
  <c r="AF23"/>
  <c r="AC23"/>
  <c r="AB23"/>
  <c r="Y23"/>
  <c r="X23"/>
  <c r="U23"/>
  <c r="T23"/>
  <c r="Q23"/>
  <c r="P23"/>
  <c r="M23"/>
  <c r="L23"/>
  <c r="I23"/>
  <c r="H23"/>
  <c r="E23"/>
  <c r="D23"/>
  <c r="Z23" s="1"/>
  <c r="C23"/>
  <c r="AX16"/>
  <c r="AW16"/>
  <c r="AV16"/>
  <c r="AS16"/>
  <c r="AF16"/>
  <c r="AC16"/>
  <c r="AB16"/>
  <c r="Y16"/>
  <c r="X16"/>
  <c r="U16"/>
  <c r="T16"/>
  <c r="Q16"/>
  <c r="P16"/>
  <c r="M16"/>
  <c r="L16"/>
  <c r="I16"/>
  <c r="H16"/>
  <c r="E16"/>
  <c r="D16"/>
  <c r="N16" s="1"/>
  <c r="C16"/>
  <c r="G38" i="22"/>
  <c r="F38"/>
  <c r="G37"/>
  <c r="F37"/>
  <c r="G34"/>
  <c r="F34"/>
  <c r="G33"/>
  <c r="F33"/>
  <c r="G30"/>
  <c r="F30"/>
  <c r="G29"/>
  <c r="F29"/>
  <c r="G26"/>
  <c r="F26"/>
  <c r="G25"/>
  <c r="F25"/>
  <c r="G22"/>
  <c r="F22"/>
  <c r="G21"/>
  <c r="F21"/>
  <c r="G18"/>
  <c r="F18"/>
  <c r="G17"/>
  <c r="F17"/>
  <c r="G14"/>
  <c r="F14"/>
  <c r="G13"/>
  <c r="F13"/>
  <c r="G10"/>
  <c r="F10"/>
  <c r="G9"/>
  <c r="F9"/>
  <c r="G8"/>
  <c r="F8"/>
  <c r="G87" i="21"/>
  <c r="F87"/>
  <c r="G86"/>
  <c r="F86"/>
  <c r="G83"/>
  <c r="F83"/>
  <c r="G82"/>
  <c r="F82"/>
  <c r="G79"/>
  <c r="F79"/>
  <c r="G78"/>
  <c r="F78"/>
  <c r="G75"/>
  <c r="F75"/>
  <c r="G74"/>
  <c r="F74"/>
  <c r="G71"/>
  <c r="F71"/>
  <c r="G70"/>
  <c r="F70"/>
  <c r="G67"/>
  <c r="F67"/>
  <c r="G66"/>
  <c r="F66"/>
  <c r="G63"/>
  <c r="F63"/>
  <c r="G62"/>
  <c r="F62"/>
  <c r="G59"/>
  <c r="F59"/>
  <c r="G58"/>
  <c r="F58"/>
  <c r="G55"/>
  <c r="F55"/>
  <c r="G54"/>
  <c r="F54"/>
  <c r="G51"/>
  <c r="F51"/>
  <c r="G50"/>
  <c r="F50"/>
  <c r="G47"/>
  <c r="F47"/>
  <c r="G46"/>
  <c r="F46"/>
  <c r="G43"/>
  <c r="F43"/>
  <c r="G42"/>
  <c r="F42"/>
  <c r="G39"/>
  <c r="F39"/>
  <c r="G38"/>
  <c r="F38"/>
  <c r="G35"/>
  <c r="F35"/>
  <c r="G34"/>
  <c r="F34"/>
  <c r="G31"/>
  <c r="F31"/>
  <c r="G30"/>
  <c r="F30"/>
  <c r="G27"/>
  <c r="F27"/>
  <c r="G26"/>
  <c r="F26"/>
  <c r="G23"/>
  <c r="F23"/>
  <c r="G22"/>
  <c r="F22"/>
  <c r="G19"/>
  <c r="F19"/>
  <c r="G18"/>
  <c r="F18"/>
  <c r="G15"/>
  <c r="F15"/>
  <c r="G14"/>
  <c r="F14"/>
  <c r="G11"/>
  <c r="F11"/>
  <c r="G10"/>
  <c r="F10"/>
  <c r="G9"/>
  <c r="F9"/>
  <c r="G8"/>
  <c r="F8"/>
  <c r="AH22" i="19"/>
  <c r="AI22"/>
  <c r="AJ22"/>
  <c r="AH23"/>
  <c r="AI23"/>
  <c r="AJ23"/>
  <c r="AH24"/>
  <c r="AI24"/>
  <c r="AJ24"/>
  <c r="AH26"/>
  <c r="AI26"/>
  <c r="AJ26"/>
  <c r="AH27"/>
  <c r="AI27"/>
  <c r="AJ27"/>
  <c r="AH28"/>
  <c r="AI28"/>
  <c r="AJ28"/>
  <c r="AH29"/>
  <c r="AI29"/>
  <c r="AJ29"/>
  <c r="AH30"/>
  <c r="AI30"/>
  <c r="AJ30"/>
  <c r="AH31"/>
  <c r="AI31"/>
  <c r="AJ31"/>
  <c r="AH32"/>
  <c r="AI32"/>
  <c r="AJ32"/>
  <c r="AH34"/>
  <c r="AI34"/>
  <c r="AJ34"/>
  <c r="AH35"/>
  <c r="AI35"/>
  <c r="AJ35"/>
  <c r="AH36"/>
  <c r="AI36"/>
  <c r="AJ36"/>
  <c r="AH38"/>
  <c r="AI38"/>
  <c r="AJ38"/>
  <c r="AH39"/>
  <c r="AI39"/>
  <c r="AJ39"/>
  <c r="AH40"/>
  <c r="AI40"/>
  <c r="AJ40"/>
  <c r="AH41"/>
  <c r="AI41"/>
  <c r="AJ41"/>
  <c r="AH43"/>
  <c r="AI43"/>
  <c r="AJ43"/>
  <c r="AH46"/>
  <c r="AI46"/>
  <c r="AJ46"/>
  <c r="AH47"/>
  <c r="AI47"/>
  <c r="AJ47"/>
  <c r="AH48"/>
  <c r="AI48"/>
  <c r="AJ48"/>
  <c r="AH49"/>
  <c r="AI49"/>
  <c r="AJ49"/>
  <c r="AH50"/>
  <c r="AI50"/>
  <c r="AJ50"/>
  <c r="AH51"/>
  <c r="AI51"/>
  <c r="AJ51"/>
  <c r="AH52"/>
  <c r="AI52"/>
  <c r="AJ52"/>
  <c r="AH53"/>
  <c r="AI53"/>
  <c r="AJ53"/>
  <c r="AH55"/>
  <c r="AI55"/>
  <c r="AJ55"/>
  <c r="AH58"/>
  <c r="AI58"/>
  <c r="AJ58"/>
  <c r="AH59"/>
  <c r="AI59"/>
  <c r="AJ59"/>
  <c r="AH60"/>
  <c r="AI60"/>
  <c r="AJ60"/>
  <c r="AH61"/>
  <c r="AI61"/>
  <c r="AJ61"/>
  <c r="AH62"/>
  <c r="AI62"/>
  <c r="AJ62"/>
  <c r="AH63"/>
  <c r="AJ63"/>
  <c r="AH64"/>
  <c r="AI64"/>
  <c r="AJ64"/>
  <c r="AH65"/>
  <c r="AI65"/>
  <c r="AJ65"/>
  <c r="AH66"/>
  <c r="AI66"/>
  <c r="AJ66"/>
  <c r="AH67"/>
  <c r="AI67"/>
  <c r="AJ67"/>
  <c r="AH68"/>
  <c r="AI68"/>
  <c r="AJ68"/>
  <c r="AH69"/>
  <c r="AI69"/>
  <c r="AJ69"/>
  <c r="AH70"/>
  <c r="AI70"/>
  <c r="AJ70"/>
  <c r="AH71"/>
  <c r="AI71"/>
  <c r="AJ71"/>
  <c r="AH72"/>
  <c r="AI72"/>
  <c r="AJ72"/>
  <c r="AH73"/>
  <c r="AI73"/>
  <c r="AJ73"/>
  <c r="AH83"/>
  <c r="AI83"/>
  <c r="AJ83"/>
  <c r="AH84"/>
  <c r="AI84"/>
  <c r="AJ84"/>
  <c r="AH85"/>
  <c r="AI85"/>
  <c r="AJ85"/>
  <c r="AH86"/>
  <c r="AI86"/>
  <c r="AJ86"/>
  <c r="AH88"/>
  <c r="AI88"/>
  <c r="AJ88"/>
  <c r="AH89"/>
  <c r="AI89"/>
  <c r="AJ89"/>
  <c r="AH90"/>
  <c r="AI90"/>
  <c r="AJ90"/>
  <c r="AH92"/>
  <c r="AI92"/>
  <c r="AJ92"/>
  <c r="AH93"/>
  <c r="AI93"/>
  <c r="AJ93"/>
  <c r="AH94"/>
  <c r="AI94"/>
  <c r="AJ94"/>
  <c r="AH95"/>
  <c r="AI95"/>
  <c r="AJ95"/>
  <c r="AH96"/>
  <c r="AI96"/>
  <c r="AJ96"/>
  <c r="AH97"/>
  <c r="AI97"/>
  <c r="AJ97"/>
  <c r="AI101"/>
  <c r="AJ101"/>
  <c r="AH102"/>
  <c r="AI102"/>
  <c r="AJ102"/>
  <c r="AH103"/>
  <c r="AI103"/>
  <c r="AJ103"/>
  <c r="AI104"/>
  <c r="AJ104"/>
  <c r="AH105"/>
  <c r="AI105"/>
  <c r="AJ105"/>
  <c r="AH106"/>
  <c r="AI106"/>
  <c r="AJ106"/>
  <c r="AI107"/>
  <c r="AJ107"/>
  <c r="AH108"/>
  <c r="AI108"/>
  <c r="AJ108"/>
  <c r="AH109"/>
  <c r="AI109"/>
  <c r="AJ109"/>
  <c r="AI110"/>
  <c r="AJ110"/>
  <c r="AH111"/>
  <c r="AI111"/>
  <c r="AJ111"/>
  <c r="AH112"/>
  <c r="AI112"/>
  <c r="AJ112"/>
  <c r="AI113"/>
  <c r="AJ113"/>
  <c r="AH114"/>
  <c r="AI114"/>
  <c r="AJ114"/>
  <c r="AH115"/>
  <c r="AI115"/>
  <c r="AJ115"/>
  <c r="AI116"/>
  <c r="AJ116"/>
  <c r="AH117"/>
  <c r="AI117"/>
  <c r="AJ117"/>
  <c r="AH118"/>
  <c r="AI118"/>
  <c r="AJ118"/>
  <c r="AH119"/>
  <c r="AI119"/>
  <c r="AJ119"/>
  <c r="AH120"/>
  <c r="AI120"/>
  <c r="AJ120"/>
  <c r="AH121"/>
  <c r="AI121"/>
  <c r="AJ121"/>
  <c r="AH122"/>
  <c r="AI122"/>
  <c r="AJ122"/>
  <c r="AH123"/>
  <c r="AI123"/>
  <c r="AJ123"/>
  <c r="AH124"/>
  <c r="AI124"/>
  <c r="AJ124"/>
  <c r="AH126"/>
  <c r="AI126"/>
  <c r="AJ126"/>
  <c r="AH127"/>
  <c r="AI127"/>
  <c r="AJ127"/>
  <c r="AH128"/>
  <c r="AI128"/>
  <c r="AJ128"/>
  <c r="AH129"/>
  <c r="AI129"/>
  <c r="AJ129"/>
  <c r="AH130"/>
  <c r="AI130"/>
  <c r="AJ130"/>
  <c r="AH131"/>
  <c r="AI131"/>
  <c r="AJ131"/>
  <c r="AH132"/>
  <c r="AI132"/>
  <c r="AJ132"/>
  <c r="AH133"/>
  <c r="AI133"/>
  <c r="AJ133"/>
  <c r="AH134"/>
  <c r="AI134"/>
  <c r="AJ134"/>
  <c r="AH135"/>
  <c r="AI135"/>
  <c r="AJ135"/>
  <c r="AH136"/>
  <c r="AI136"/>
  <c r="AJ136"/>
  <c r="AH137"/>
  <c r="AI137"/>
  <c r="AJ137"/>
  <c r="AH138"/>
  <c r="AI138"/>
  <c r="AJ138"/>
  <c r="AH140"/>
  <c r="AI140"/>
  <c r="AJ140"/>
  <c r="AH141"/>
  <c r="AI141"/>
  <c r="AJ141"/>
  <c r="AH142"/>
  <c r="AI142"/>
  <c r="AJ142"/>
  <c r="AH143"/>
  <c r="AI143"/>
  <c r="AJ143"/>
  <c r="AH144"/>
  <c r="AI144"/>
  <c r="AJ144"/>
  <c r="AH145"/>
  <c r="AI145"/>
  <c r="AJ145"/>
  <c r="AH146"/>
  <c r="AI146"/>
  <c r="AJ146"/>
  <c r="AH147"/>
  <c r="AI147"/>
  <c r="AJ147"/>
  <c r="AH148"/>
  <c r="AI148"/>
  <c r="AJ148"/>
  <c r="AH149"/>
  <c r="AI149"/>
  <c r="AJ149"/>
  <c r="AH150"/>
  <c r="AI150"/>
  <c r="AJ150"/>
  <c r="AH151"/>
  <c r="AI151"/>
  <c r="AJ151"/>
  <c r="AH153"/>
  <c r="AI153"/>
  <c r="AJ153"/>
  <c r="AH155"/>
  <c r="AI155"/>
  <c r="AJ155"/>
  <c r="AH156"/>
  <c r="AI156"/>
  <c r="AJ156"/>
  <c r="AH157"/>
  <c r="AI157"/>
  <c r="AJ157"/>
  <c r="AH158"/>
  <c r="AI158"/>
  <c r="AJ158"/>
  <c r="AH159"/>
  <c r="AI159"/>
  <c r="AJ159"/>
  <c r="AH160"/>
  <c r="AI160"/>
  <c r="AJ160"/>
  <c r="AH161"/>
  <c r="AI161"/>
  <c r="AJ161"/>
  <c r="AH162"/>
  <c r="AI162"/>
  <c r="AJ162"/>
  <c r="AH163"/>
  <c r="AI163"/>
  <c r="AJ163"/>
  <c r="AH164"/>
  <c r="AI164"/>
  <c r="AJ164"/>
  <c r="AH165"/>
  <c r="AI165"/>
  <c r="AJ165"/>
  <c r="AH169"/>
  <c r="AI169"/>
  <c r="AJ169"/>
  <c r="AH170"/>
  <c r="AI170"/>
  <c r="AJ170"/>
  <c r="AH171"/>
  <c r="AI171"/>
  <c r="AJ171"/>
  <c r="AH172"/>
  <c r="AI172"/>
  <c r="AJ172"/>
  <c r="AH174"/>
  <c r="AI174"/>
  <c r="AJ174"/>
  <c r="AH175"/>
  <c r="AI175"/>
  <c r="AJ175"/>
  <c r="AH176"/>
  <c r="AI176"/>
  <c r="AJ176"/>
  <c r="AH178"/>
  <c r="AI178"/>
  <c r="AJ178"/>
  <c r="AH179"/>
  <c r="AI179"/>
  <c r="AJ179"/>
  <c r="AH180"/>
  <c r="AI180"/>
  <c r="AJ180"/>
  <c r="AH181"/>
  <c r="AI181"/>
  <c r="AJ181"/>
  <c r="AI185"/>
  <c r="AJ185"/>
  <c r="AH186"/>
  <c r="AI186"/>
  <c r="AJ186"/>
  <c r="AH187"/>
  <c r="AI187"/>
  <c r="AJ187"/>
  <c r="AI188"/>
  <c r="AJ188"/>
  <c r="AH189"/>
  <c r="AI189"/>
  <c r="AJ189"/>
  <c r="AH190"/>
  <c r="AI190"/>
  <c r="AJ190"/>
  <c r="AI191"/>
  <c r="AJ191"/>
  <c r="AH192"/>
  <c r="AI192"/>
  <c r="AJ192"/>
  <c r="AH193"/>
  <c r="AI193"/>
  <c r="AJ193"/>
  <c r="AI194"/>
  <c r="AJ194"/>
  <c r="AH195"/>
  <c r="AI195"/>
  <c r="AJ195"/>
  <c r="AH196"/>
  <c r="AI196"/>
  <c r="AJ196"/>
  <c r="AI197"/>
  <c r="AJ197"/>
  <c r="AH198"/>
  <c r="AI198"/>
  <c r="AJ198"/>
  <c r="AH199"/>
  <c r="AI199"/>
  <c r="AJ199"/>
  <c r="AH200"/>
  <c r="AI200"/>
  <c r="AJ200"/>
  <c r="AH201"/>
  <c r="AI201"/>
  <c r="AJ201"/>
  <c r="AH202"/>
  <c r="AI202"/>
  <c r="AJ202"/>
  <c r="AH203"/>
  <c r="AI203"/>
  <c r="AJ203"/>
  <c r="AH205"/>
  <c r="AI205"/>
  <c r="AJ205"/>
  <c r="AH206"/>
  <c r="AI206"/>
  <c r="AJ206"/>
  <c r="AH207"/>
  <c r="AI207"/>
  <c r="AJ207"/>
  <c r="AH208"/>
  <c r="AI208"/>
  <c r="AJ208"/>
  <c r="AH209"/>
  <c r="AI209"/>
  <c r="AJ209"/>
  <c r="AH210"/>
  <c r="AI210"/>
  <c r="AJ210"/>
  <c r="AH211"/>
  <c r="AI211"/>
  <c r="AJ211"/>
  <c r="AH212"/>
  <c r="AI212"/>
  <c r="AJ212"/>
  <c r="AH213"/>
  <c r="AI213"/>
  <c r="AJ213"/>
  <c r="AH214"/>
  <c r="AI214"/>
  <c r="AJ214"/>
  <c r="AH216"/>
  <c r="AI216"/>
  <c r="AJ216"/>
  <c r="AH217"/>
  <c r="AI217"/>
  <c r="AJ217"/>
  <c r="AH218"/>
  <c r="AI218"/>
  <c r="AJ218"/>
  <c r="AH219"/>
  <c r="AI219"/>
  <c r="AJ219"/>
  <c r="AH220"/>
  <c r="AI220"/>
  <c r="AJ220"/>
  <c r="AH221"/>
  <c r="AI221"/>
  <c r="AJ221"/>
  <c r="AH222"/>
  <c r="AI222"/>
  <c r="AJ222"/>
  <c r="AH223"/>
  <c r="AI223"/>
  <c r="AJ223"/>
  <c r="AH224"/>
  <c r="AI224"/>
  <c r="AJ224"/>
  <c r="AH225"/>
  <c r="AI225"/>
  <c r="AJ225"/>
  <c r="AH229"/>
  <c r="AI229"/>
  <c r="AJ229"/>
  <c r="AH230"/>
  <c r="AI230"/>
  <c r="AJ230"/>
  <c r="AH231"/>
  <c r="AI231"/>
  <c r="AJ231"/>
  <c r="AH232"/>
  <c r="AI232"/>
  <c r="AJ232"/>
  <c r="AH233"/>
  <c r="AI233"/>
  <c r="AJ233"/>
  <c r="AH234"/>
  <c r="AI234"/>
  <c r="AJ234"/>
  <c r="AI238"/>
  <c r="AJ238"/>
  <c r="AH239"/>
  <c r="AI239"/>
  <c r="AJ239"/>
  <c r="AH240"/>
  <c r="AI240"/>
  <c r="AJ240"/>
  <c r="AI241"/>
  <c r="AJ241"/>
  <c r="AH242"/>
  <c r="AI242"/>
  <c r="AJ242"/>
  <c r="AH243"/>
  <c r="AI243"/>
  <c r="AJ243"/>
  <c r="AH244"/>
  <c r="AI244"/>
  <c r="AJ244"/>
  <c r="AH245"/>
  <c r="AI245"/>
  <c r="AJ245"/>
  <c r="AH246"/>
  <c r="AI246"/>
  <c r="AJ246"/>
  <c r="AH248"/>
  <c r="AI248"/>
  <c r="AJ248"/>
  <c r="AH249"/>
  <c r="AI249"/>
  <c r="AJ249"/>
  <c r="AH250"/>
  <c r="AI250"/>
  <c r="AJ250"/>
  <c r="AH251"/>
  <c r="AI251"/>
  <c r="AJ251"/>
  <c r="AH252"/>
  <c r="AI252"/>
  <c r="AJ252"/>
  <c r="AH253"/>
  <c r="AI253"/>
  <c r="AJ253"/>
  <c r="AH254"/>
  <c r="AI254"/>
  <c r="AJ254"/>
  <c r="AH255"/>
  <c r="AI255"/>
  <c r="AJ255"/>
  <c r="AH257"/>
  <c r="AI257"/>
  <c r="AJ257"/>
  <c r="AH258"/>
  <c r="AI258"/>
  <c r="AJ258"/>
  <c r="AH259"/>
  <c r="AI259"/>
  <c r="AJ259"/>
  <c r="AH260"/>
  <c r="AI260"/>
  <c r="AJ260"/>
  <c r="AH261"/>
  <c r="AI261"/>
  <c r="AJ261"/>
  <c r="AH262"/>
  <c r="AI262"/>
  <c r="AJ262"/>
  <c r="AH263"/>
  <c r="AI263"/>
  <c r="AJ263"/>
  <c r="AH266"/>
  <c r="AI266"/>
  <c r="AJ266"/>
  <c r="AH267"/>
  <c r="AI267"/>
  <c r="AJ267"/>
  <c r="AI268"/>
  <c r="AJ268"/>
  <c r="AH269"/>
  <c r="AI269"/>
  <c r="AJ269"/>
  <c r="AH270"/>
  <c r="AI270"/>
  <c r="AJ270"/>
  <c r="AH271"/>
  <c r="AI271"/>
  <c r="AJ271"/>
  <c r="AH272"/>
  <c r="AI272"/>
  <c r="AJ272"/>
  <c r="AH273"/>
  <c r="AI273"/>
  <c r="AJ273"/>
  <c r="AH276"/>
  <c r="AI276"/>
  <c r="AJ276"/>
  <c r="AH277"/>
  <c r="AI277"/>
  <c r="AJ277"/>
  <c r="AH278"/>
  <c r="AI278"/>
  <c r="AJ278"/>
  <c r="AH279"/>
  <c r="AI279"/>
  <c r="AJ279"/>
  <c r="AH280"/>
  <c r="AI280"/>
  <c r="AJ280"/>
  <c r="AH281"/>
  <c r="AI281"/>
  <c r="AJ281"/>
  <c r="AH284"/>
  <c r="AI284"/>
  <c r="AJ284"/>
  <c r="AH285"/>
  <c r="AI285"/>
  <c r="AJ285"/>
  <c r="AH286"/>
  <c r="AI286"/>
  <c r="AJ286"/>
  <c r="AH287"/>
  <c r="AI287"/>
  <c r="AJ287"/>
  <c r="AH288"/>
  <c r="AI288"/>
  <c r="AJ288"/>
  <c r="AH289"/>
  <c r="AI289"/>
  <c r="AJ289"/>
  <c r="AH291"/>
  <c r="AI291"/>
  <c r="AJ291"/>
  <c r="AH292"/>
  <c r="AI292"/>
  <c r="AJ292"/>
  <c r="AH293"/>
  <c r="AI293"/>
  <c r="AJ293"/>
  <c r="AH294"/>
  <c r="AI294"/>
  <c r="AJ294"/>
  <c r="AH295"/>
  <c r="AI295"/>
  <c r="AJ295"/>
  <c r="AH296"/>
  <c r="AI296"/>
  <c r="AJ296"/>
  <c r="AH297"/>
  <c r="AI297"/>
  <c r="AJ297"/>
  <c r="AH300"/>
  <c r="AI300"/>
  <c r="AJ300"/>
  <c r="AH301"/>
  <c r="AI301"/>
  <c r="AJ301"/>
  <c r="AH302"/>
  <c r="AI302"/>
  <c r="AJ302"/>
  <c r="AH303"/>
  <c r="AI303"/>
  <c r="AJ303"/>
  <c r="AH304"/>
  <c r="AI304"/>
  <c r="AJ304"/>
  <c r="AH306"/>
  <c r="AI306"/>
  <c r="AJ306"/>
  <c r="AH307"/>
  <c r="AI307"/>
  <c r="AJ307"/>
  <c r="AH308"/>
  <c r="AI308"/>
  <c r="AJ308"/>
  <c r="AH309"/>
  <c r="AI309"/>
  <c r="AJ309"/>
  <c r="AH310"/>
  <c r="AI310"/>
  <c r="AJ310"/>
  <c r="AH311"/>
  <c r="AI311"/>
  <c r="AJ311"/>
  <c r="AH314"/>
  <c r="AI314"/>
  <c r="AJ314"/>
  <c r="AH316"/>
  <c r="AI316"/>
  <c r="AJ316"/>
  <c r="AH317"/>
  <c r="AI317"/>
  <c r="AJ317"/>
  <c r="AH318"/>
  <c r="AI318"/>
  <c r="AJ318"/>
  <c r="AH319"/>
  <c r="AI319"/>
  <c r="AJ319"/>
  <c r="AH320"/>
  <c r="AI320"/>
  <c r="AJ320"/>
  <c r="AH321"/>
  <c r="AI321"/>
  <c r="AJ321"/>
  <c r="AH322"/>
  <c r="AI322"/>
  <c r="AJ322"/>
  <c r="AH324"/>
  <c r="AI324"/>
  <c r="AJ324"/>
  <c r="AH325"/>
  <c r="AI325"/>
  <c r="AJ325"/>
  <c r="AH326"/>
  <c r="AI326"/>
  <c r="AJ326"/>
  <c r="AH327"/>
  <c r="AI327"/>
  <c r="AJ327"/>
  <c r="AH328"/>
  <c r="AI328"/>
  <c r="AJ328"/>
  <c r="AH329"/>
  <c r="AI329"/>
  <c r="AJ329"/>
  <c r="AH330"/>
  <c r="AI330"/>
  <c r="AJ330"/>
  <c r="AH331"/>
  <c r="AI331"/>
  <c r="AJ331"/>
  <c r="AH334"/>
  <c r="AI334"/>
  <c r="AJ334"/>
  <c r="AH335"/>
  <c r="AI335"/>
  <c r="AJ335"/>
  <c r="AH336"/>
  <c r="AI336"/>
  <c r="AJ336"/>
  <c r="AH337"/>
  <c r="AI337"/>
  <c r="AJ337"/>
  <c r="AH338"/>
  <c r="AI338"/>
  <c r="AJ338"/>
  <c r="AH339"/>
  <c r="AI339"/>
  <c r="AJ339"/>
  <c r="AH340"/>
  <c r="AI340"/>
  <c r="AJ340"/>
  <c r="AH341"/>
  <c r="AI341"/>
  <c r="AJ341"/>
  <c r="AH343"/>
  <c r="AI343"/>
  <c r="AJ343"/>
  <c r="AH344"/>
  <c r="AI344"/>
  <c r="AJ344"/>
  <c r="AH345"/>
  <c r="AI345"/>
  <c r="AJ345"/>
  <c r="AH346"/>
  <c r="AI346"/>
  <c r="AJ346"/>
  <c r="AH347"/>
  <c r="AI347"/>
  <c r="AJ347"/>
  <c r="AH348"/>
  <c r="AI348"/>
  <c r="AJ348"/>
  <c r="AH349"/>
  <c r="AI349"/>
  <c r="AJ349"/>
  <c r="AH350"/>
  <c r="AI350"/>
  <c r="AJ350"/>
  <c r="AH353"/>
  <c r="AI353"/>
  <c r="AJ353"/>
  <c r="AH354"/>
  <c r="AI354"/>
  <c r="AJ354"/>
  <c r="AH355"/>
  <c r="AI355"/>
  <c r="AJ355"/>
  <c r="AH356"/>
  <c r="AI356"/>
  <c r="AJ356"/>
  <c r="AH357"/>
  <c r="AI357"/>
  <c r="AJ357"/>
  <c r="AH358"/>
  <c r="AI358"/>
  <c r="AJ358"/>
  <c r="AH359"/>
  <c r="AI359"/>
  <c r="AJ359"/>
  <c r="AH360"/>
  <c r="AI360"/>
  <c r="AJ360"/>
  <c r="AH361"/>
  <c r="AI361"/>
  <c r="AJ361"/>
  <c r="AH363"/>
  <c r="AI363"/>
  <c r="AJ363"/>
  <c r="AH364"/>
  <c r="AI364"/>
  <c r="AJ364"/>
  <c r="AH365"/>
  <c r="AI365"/>
  <c r="AJ365"/>
  <c r="AH366"/>
  <c r="AI366"/>
  <c r="AJ366"/>
  <c r="AH367"/>
  <c r="AI367"/>
  <c r="AJ367"/>
  <c r="AH368"/>
  <c r="AI368"/>
  <c r="AJ368"/>
  <c r="AH369"/>
  <c r="AI369"/>
  <c r="AJ369"/>
  <c r="AH370"/>
  <c r="AI370"/>
  <c r="AJ370"/>
  <c r="AH371"/>
  <c r="AI371"/>
  <c r="AJ371"/>
  <c r="AH380"/>
  <c r="AI380"/>
  <c r="AJ380"/>
  <c r="AH381"/>
  <c r="AI381"/>
  <c r="AJ381"/>
  <c r="AH382"/>
  <c r="AI382"/>
  <c r="AJ382"/>
  <c r="AH383"/>
  <c r="AI383"/>
  <c r="AJ383"/>
  <c r="AH384"/>
  <c r="AI384"/>
  <c r="AJ384"/>
  <c r="AH385"/>
  <c r="AI385"/>
  <c r="AJ385"/>
  <c r="AH386"/>
  <c r="AI386"/>
  <c r="AJ386"/>
  <c r="AH387"/>
  <c r="AI387"/>
  <c r="AJ387"/>
  <c r="AH389"/>
  <c r="AI389"/>
  <c r="AJ389"/>
  <c r="AH390"/>
  <c r="AI390"/>
  <c r="AJ390"/>
  <c r="AH391"/>
  <c r="AI391"/>
  <c r="AJ391"/>
  <c r="AH392"/>
  <c r="AI392"/>
  <c r="AJ392"/>
  <c r="AH393"/>
  <c r="AI393"/>
  <c r="AJ393"/>
  <c r="AH396"/>
  <c r="AI396"/>
  <c r="AJ396"/>
  <c r="AH397"/>
  <c r="AI397"/>
  <c r="AJ397"/>
  <c r="AH398"/>
  <c r="AI398"/>
  <c r="AJ398"/>
  <c r="AH399"/>
  <c r="AI399"/>
  <c r="AJ399"/>
  <c r="AH400"/>
  <c r="AI400"/>
  <c r="AJ400"/>
  <c r="AH401"/>
  <c r="AI401"/>
  <c r="AJ401"/>
  <c r="AH403"/>
  <c r="AI403"/>
  <c r="AJ403"/>
  <c r="AH404"/>
  <c r="AI404"/>
  <c r="AJ404"/>
  <c r="AH405"/>
  <c r="AI405"/>
  <c r="AJ405"/>
  <c r="AH406"/>
  <c r="AI406"/>
  <c r="AJ406"/>
  <c r="AH407"/>
  <c r="AI407"/>
  <c r="AJ407"/>
  <c r="AH410"/>
  <c r="AI410"/>
  <c r="AJ410"/>
  <c r="AH411"/>
  <c r="AI411"/>
  <c r="AJ411"/>
  <c r="AH412"/>
  <c r="AI412"/>
  <c r="AJ412"/>
  <c r="AH414"/>
  <c r="AI414"/>
  <c r="AJ414"/>
  <c r="AH415"/>
  <c r="AI415"/>
  <c r="AJ415"/>
  <c r="AH416"/>
  <c r="AI416"/>
  <c r="AJ416"/>
  <c r="AH418"/>
  <c r="AI418"/>
  <c r="AJ418"/>
  <c r="AH419"/>
  <c r="AI419"/>
  <c r="AJ419"/>
  <c r="AH420"/>
  <c r="AI420"/>
  <c r="AJ420"/>
  <c r="AH421"/>
  <c r="AI421"/>
  <c r="AJ421"/>
  <c r="AH424"/>
  <c r="AI424"/>
  <c r="AJ424"/>
  <c r="AH425"/>
  <c r="AI425"/>
  <c r="AJ425"/>
  <c r="AH426"/>
  <c r="AI426"/>
  <c r="AJ426"/>
  <c r="AH427"/>
  <c r="AI427"/>
  <c r="AJ427"/>
  <c r="AH429"/>
  <c r="AI429"/>
  <c r="AJ429"/>
  <c r="AH430"/>
  <c r="AI430"/>
  <c r="AJ430"/>
  <c r="AH431"/>
  <c r="AI431"/>
  <c r="AJ431"/>
  <c r="AH432"/>
  <c r="AI432"/>
  <c r="AJ432"/>
  <c r="AH433"/>
  <c r="AI433"/>
  <c r="AJ433"/>
  <c r="AH434"/>
  <c r="AI434"/>
  <c r="AJ434"/>
  <c r="AH435"/>
  <c r="AI435"/>
  <c r="AJ435"/>
  <c r="AH438"/>
  <c r="AI438"/>
  <c r="AJ438"/>
  <c r="AH439"/>
  <c r="AI439"/>
  <c r="AJ439"/>
  <c r="AH440"/>
  <c r="AI440"/>
  <c r="AJ440"/>
  <c r="AH441"/>
  <c r="AI441"/>
  <c r="AJ441"/>
  <c r="AH442"/>
  <c r="AI442"/>
  <c r="AJ442"/>
  <c r="AH443"/>
  <c r="AI443"/>
  <c r="AJ443"/>
  <c r="AH445"/>
  <c r="AI445"/>
  <c r="AJ445"/>
  <c r="AH446"/>
  <c r="AI446"/>
  <c r="AJ446"/>
  <c r="AH449"/>
  <c r="AI449"/>
  <c r="AJ449"/>
  <c r="AH450"/>
  <c r="AI450"/>
  <c r="AJ450"/>
  <c r="AH451"/>
  <c r="AI451"/>
  <c r="AJ451"/>
  <c r="AH453"/>
  <c r="AI453"/>
  <c r="AJ453"/>
  <c r="AH454"/>
  <c r="AI454"/>
  <c r="AJ454"/>
  <c r="AH455"/>
  <c r="AI455"/>
  <c r="AJ455"/>
  <c r="AH537"/>
  <c r="AI537"/>
  <c r="AJ537"/>
  <c r="AH538"/>
  <c r="AI538"/>
  <c r="AJ538"/>
  <c r="AH539"/>
  <c r="AI539"/>
  <c r="AJ539"/>
  <c r="AH540"/>
  <c r="AI540"/>
  <c r="AJ540"/>
  <c r="AH541"/>
  <c r="AI541"/>
  <c r="AJ541"/>
  <c r="AH543"/>
  <c r="AI543"/>
  <c r="AJ543"/>
  <c r="AH544"/>
  <c r="AI544"/>
  <c r="AJ544"/>
  <c r="AH545"/>
  <c r="AI545"/>
  <c r="AJ545"/>
  <c r="AH546"/>
  <c r="AI546"/>
  <c r="AJ546"/>
  <c r="AH547"/>
  <c r="AI547"/>
  <c r="AJ547"/>
  <c r="AH548"/>
  <c r="AI548"/>
  <c r="AJ548"/>
  <c r="AH549"/>
  <c r="AI549"/>
  <c r="AJ549"/>
  <c r="AH550"/>
  <c r="AI550"/>
  <c r="AJ550"/>
  <c r="AH553"/>
  <c r="AI553"/>
  <c r="AJ553"/>
  <c r="AH554"/>
  <c r="AI554"/>
  <c r="AJ554"/>
  <c r="AH555"/>
  <c r="AI555"/>
  <c r="AJ555"/>
  <c r="AH556"/>
  <c r="AI556"/>
  <c r="AJ556"/>
  <c r="AH558"/>
  <c r="AI558"/>
  <c r="AJ558"/>
  <c r="AH559"/>
  <c r="AI559"/>
  <c r="AJ559"/>
  <c r="AH560"/>
  <c r="AI560"/>
  <c r="AJ560"/>
  <c r="AH561"/>
  <c r="AI561"/>
  <c r="AJ561"/>
  <c r="AH562"/>
  <c r="AI562"/>
  <c r="AJ562"/>
  <c r="AH563"/>
  <c r="AI563"/>
  <c r="AJ563"/>
  <c r="AH564"/>
  <c r="AI564"/>
  <c r="AJ564"/>
  <c r="AH567"/>
  <c r="AI567"/>
  <c r="AJ567"/>
  <c r="AH568"/>
  <c r="AI568"/>
  <c r="AJ568"/>
  <c r="AH569"/>
  <c r="AI569"/>
  <c r="AJ569"/>
  <c r="AH570"/>
  <c r="AI570"/>
  <c r="AJ570"/>
  <c r="AH571"/>
  <c r="AI571"/>
  <c r="AJ571"/>
  <c r="AH572"/>
  <c r="AI572"/>
  <c r="AJ572"/>
  <c r="AH573"/>
  <c r="AI573"/>
  <c r="AJ573"/>
  <c r="AH574"/>
  <c r="AI574"/>
  <c r="AJ574"/>
  <c r="AH575"/>
  <c r="AI575"/>
  <c r="AJ575"/>
  <c r="AH576"/>
  <c r="AI576"/>
  <c r="AJ576"/>
  <c r="AH577"/>
  <c r="AI577"/>
  <c r="AJ577"/>
  <c r="AH578"/>
  <c r="AI578"/>
  <c r="AJ578"/>
  <c r="AH579"/>
  <c r="AI579"/>
  <c r="AJ579"/>
  <c r="AH580"/>
  <c r="AI580"/>
  <c r="AJ580"/>
  <c r="AH582"/>
  <c r="AI582"/>
  <c r="AJ582"/>
  <c r="AH583"/>
  <c r="AI583"/>
  <c r="AJ583"/>
  <c r="AH584"/>
  <c r="AI584"/>
  <c r="AJ584"/>
  <c r="AH585"/>
  <c r="AI585"/>
  <c r="AJ585"/>
  <c r="AH586"/>
  <c r="AI586"/>
  <c r="AJ586"/>
  <c r="AH587"/>
  <c r="AI587"/>
  <c r="AJ587"/>
  <c r="AH588"/>
  <c r="AI588"/>
  <c r="AJ588"/>
  <c r="AH589"/>
  <c r="AI589"/>
  <c r="AJ589"/>
  <c r="AH593"/>
  <c r="AI593"/>
  <c r="AJ593"/>
  <c r="AH594"/>
  <c r="AI594"/>
  <c r="AJ594"/>
  <c r="AH595"/>
  <c r="AI595"/>
  <c r="AJ595"/>
  <c r="AH596"/>
  <c r="AI596"/>
  <c r="AJ596"/>
  <c r="AH597"/>
  <c r="AI597"/>
  <c r="AJ597"/>
  <c r="AH599"/>
  <c r="AI599"/>
  <c r="AJ599"/>
  <c r="AH600"/>
  <c r="AI600"/>
  <c r="AJ600"/>
  <c r="AH601"/>
  <c r="AI601"/>
  <c r="AJ601"/>
  <c r="AH602"/>
  <c r="AI602"/>
  <c r="AJ602"/>
  <c r="AH603"/>
  <c r="AI603"/>
  <c r="AJ603"/>
  <c r="AH605"/>
  <c r="AI605"/>
  <c r="AJ605"/>
  <c r="AH606"/>
  <c r="AI606"/>
  <c r="AJ606"/>
  <c r="AH608"/>
  <c r="AI608"/>
  <c r="AJ608"/>
  <c r="AH609"/>
  <c r="AI609"/>
  <c r="AJ609"/>
  <c r="AI618"/>
  <c r="AJ618"/>
  <c r="AL618"/>
  <c r="AM618"/>
  <c r="AI619"/>
  <c r="AJ619"/>
  <c r="AL619"/>
  <c r="AM619"/>
  <c r="AI620"/>
  <c r="AJ620"/>
  <c r="AL620"/>
  <c r="AM620"/>
  <c r="AI621"/>
  <c r="AJ621"/>
  <c r="AL621"/>
  <c r="AM621"/>
  <c r="AI622"/>
  <c r="AJ622"/>
  <c r="AL622"/>
  <c r="AM622"/>
  <c r="AI623"/>
  <c r="AJ623"/>
  <c r="AL623"/>
  <c r="AM623"/>
  <c r="AI625"/>
  <c r="AJ625"/>
  <c r="AL625"/>
  <c r="AM625"/>
  <c r="AI626"/>
  <c r="AJ626"/>
  <c r="AL626"/>
  <c r="AM626"/>
  <c r="AI627"/>
  <c r="AJ627"/>
  <c r="AL627"/>
  <c r="AM627"/>
  <c r="AI628"/>
  <c r="AJ628"/>
  <c r="AL628"/>
  <c r="AM628"/>
  <c r="AI629"/>
  <c r="AJ629"/>
  <c r="AL629"/>
  <c r="AM629"/>
  <c r="AI630"/>
  <c r="AJ630"/>
  <c r="AL630"/>
  <c r="AM630"/>
  <c r="AI631"/>
  <c r="AJ631"/>
  <c r="AL631"/>
  <c r="AM631"/>
  <c r="AI632"/>
  <c r="AJ632"/>
  <c r="AL632"/>
  <c r="AM632"/>
  <c r="AI635"/>
  <c r="AJ635"/>
  <c r="AL635"/>
  <c r="AM635"/>
  <c r="AI636"/>
  <c r="AJ636"/>
  <c r="AL636"/>
  <c r="AM636"/>
  <c r="AI637"/>
  <c r="AJ637"/>
  <c r="AL637"/>
  <c r="AM637"/>
  <c r="AI638"/>
  <c r="AJ638"/>
  <c r="AL638"/>
  <c r="AM638"/>
  <c r="AI639"/>
  <c r="AJ639"/>
  <c r="AL639"/>
  <c r="AM639"/>
  <c r="AI640"/>
  <c r="AJ640"/>
  <c r="AL640"/>
  <c r="AM640"/>
  <c r="AI642"/>
  <c r="AJ642"/>
  <c r="AL642"/>
  <c r="AM642"/>
  <c r="AI643"/>
  <c r="AJ643"/>
  <c r="AL643"/>
  <c r="AM643"/>
  <c r="AI644"/>
  <c r="AJ644"/>
  <c r="AL644"/>
  <c r="AM644"/>
  <c r="AI645"/>
  <c r="AJ645"/>
  <c r="AL645"/>
  <c r="AM645"/>
  <c r="AI646"/>
  <c r="AJ646"/>
  <c r="AL646"/>
  <c r="AM646"/>
  <c r="AI647"/>
  <c r="AJ647"/>
  <c r="AL647"/>
  <c r="AM647"/>
  <c r="AI648"/>
  <c r="AJ648"/>
  <c r="AL648"/>
  <c r="AM648"/>
  <c r="AI649"/>
  <c r="AJ649"/>
  <c r="AL649"/>
  <c r="AM649"/>
  <c r="AI652"/>
  <c r="AJ652"/>
  <c r="AL652"/>
  <c r="AM652"/>
  <c r="AI653"/>
  <c r="AJ653"/>
  <c r="AL653"/>
  <c r="AM653"/>
  <c r="AI654"/>
  <c r="AJ654"/>
  <c r="AL654"/>
  <c r="AM654"/>
  <c r="AI655"/>
  <c r="AJ655"/>
  <c r="AL655"/>
  <c r="AM655"/>
  <c r="AI656"/>
  <c r="AJ656"/>
  <c r="AL656"/>
  <c r="AM656"/>
  <c r="AI657"/>
  <c r="AJ657"/>
  <c r="AL657"/>
  <c r="AM657"/>
  <c r="AI659"/>
  <c r="AJ659"/>
  <c r="AL659"/>
  <c r="AM659"/>
  <c r="AI660"/>
  <c r="AJ660"/>
  <c r="AL660"/>
  <c r="AM660"/>
  <c r="AI661"/>
  <c r="AJ661"/>
  <c r="AL661"/>
  <c r="AM661"/>
  <c r="AI662"/>
  <c r="AJ662"/>
  <c r="AL662"/>
  <c r="AM662"/>
  <c r="AI665"/>
  <c r="AJ665"/>
  <c r="AL665"/>
  <c r="AM665"/>
  <c r="AI666"/>
  <c r="AJ666"/>
  <c r="AL666"/>
  <c r="AM666"/>
  <c r="AI667"/>
  <c r="AJ667"/>
  <c r="AL667"/>
  <c r="AM667"/>
  <c r="AI668"/>
  <c r="AJ668"/>
  <c r="AL668"/>
  <c r="AM668"/>
  <c r="AI670"/>
  <c r="AJ670"/>
  <c r="AL670"/>
  <c r="AM670"/>
  <c r="AI671"/>
  <c r="AJ671"/>
  <c r="AL671"/>
  <c r="AM671"/>
  <c r="AI672"/>
  <c r="AJ672"/>
  <c r="AL672"/>
  <c r="AM672"/>
  <c r="AI673"/>
  <c r="AJ673"/>
  <c r="AL673"/>
  <c r="AM673"/>
  <c r="AI674"/>
  <c r="AJ674"/>
  <c r="AL674"/>
  <c r="AM674"/>
  <c r="AI675"/>
  <c r="AJ675"/>
  <c r="AL675"/>
  <c r="AM675"/>
  <c r="AI676"/>
  <c r="AJ676"/>
  <c r="AL676"/>
  <c r="AM676"/>
  <c r="AI678"/>
  <c r="AJ678"/>
  <c r="AL678"/>
  <c r="AM678"/>
  <c r="AI679"/>
  <c r="AJ679"/>
  <c r="AL679"/>
  <c r="AM679"/>
  <c r="AI681"/>
  <c r="AJ681"/>
  <c r="AL681"/>
  <c r="AM681"/>
  <c r="AI682"/>
  <c r="AJ682"/>
  <c r="AL682"/>
  <c r="AM682"/>
  <c r="AI684"/>
  <c r="AJ684"/>
  <c r="AL684"/>
  <c r="AM684"/>
  <c r="AI685"/>
  <c r="AJ685"/>
  <c r="AL685"/>
  <c r="AM685"/>
  <c r="AI688"/>
  <c r="AJ688"/>
  <c r="AL688"/>
  <c r="AM688"/>
  <c r="AI689"/>
  <c r="AJ689"/>
  <c r="AL689"/>
  <c r="AM689"/>
  <c r="AI690"/>
  <c r="AJ690"/>
  <c r="AL690"/>
  <c r="AM690"/>
  <c r="AI691"/>
  <c r="AJ691"/>
  <c r="AL691"/>
  <c r="AM691"/>
  <c r="AI692"/>
  <c r="AJ692"/>
  <c r="AL692"/>
  <c r="AM692"/>
  <c r="AI693"/>
  <c r="AJ693"/>
  <c r="AL693"/>
  <c r="AM693"/>
  <c r="AI695"/>
  <c r="AJ695"/>
  <c r="AL695"/>
  <c r="AM695"/>
  <c r="AI696"/>
  <c r="AJ696"/>
  <c r="AL696"/>
  <c r="AM696"/>
  <c r="AI697"/>
  <c r="AJ697"/>
  <c r="AL697"/>
  <c r="AM697"/>
  <c r="AI698"/>
  <c r="AJ698"/>
  <c r="AL698"/>
  <c r="AM698"/>
  <c r="AI699"/>
  <c r="AJ699"/>
  <c r="AL699"/>
  <c r="AM699"/>
  <c r="AI701"/>
  <c r="AJ701"/>
  <c r="AL701"/>
  <c r="AM701"/>
  <c r="AI702"/>
  <c r="AJ702"/>
  <c r="AL702"/>
  <c r="AM702"/>
  <c r="AI704"/>
  <c r="AJ704"/>
  <c r="AL704"/>
  <c r="AM704"/>
  <c r="AI705"/>
  <c r="AJ705"/>
  <c r="AL705"/>
  <c r="AM705"/>
  <c r="AG708"/>
  <c r="AL708"/>
  <c r="AM708"/>
  <c r="AM709"/>
  <c r="AG710"/>
  <c r="AL710"/>
  <c r="AM710"/>
  <c r="AM711"/>
  <c r="AM715"/>
  <c r="AG716"/>
  <c r="AL716"/>
  <c r="AM716"/>
  <c r="AM717"/>
  <c r="AM718"/>
  <c r="AG719"/>
  <c r="AL719"/>
  <c r="AM719"/>
  <c r="AM720"/>
  <c r="AM721"/>
  <c r="AG722"/>
  <c r="AL722"/>
  <c r="AM722"/>
  <c r="AM723"/>
  <c r="AM724"/>
  <c r="AG725"/>
  <c r="AL725"/>
  <c r="AM725"/>
  <c r="AM726"/>
  <c r="AM727"/>
  <c r="AL728"/>
  <c r="AM728"/>
  <c r="AM729"/>
  <c r="R23" i="24"/>
  <c r="V23"/>
  <c r="J30" i="19"/>
  <c r="AL30" s="1"/>
  <c r="E21"/>
  <c r="G21"/>
  <c r="H21"/>
  <c r="I21"/>
  <c r="K21"/>
  <c r="L21"/>
  <c r="M21"/>
  <c r="N21"/>
  <c r="J22"/>
  <c r="AM22" s="1"/>
  <c r="J23"/>
  <c r="AL23" s="1"/>
  <c r="J24"/>
  <c r="AM24" s="1"/>
  <c r="F25"/>
  <c r="H25"/>
  <c r="K25"/>
  <c r="L25"/>
  <c r="M25"/>
  <c r="N25"/>
  <c r="J26"/>
  <c r="J27"/>
  <c r="AL27" s="1"/>
  <c r="J28"/>
  <c r="AM28" s="1"/>
  <c r="J29"/>
  <c r="J31"/>
  <c r="AM31" s="1"/>
  <c r="J32"/>
  <c r="AM32" s="1"/>
  <c r="E33"/>
  <c r="F33"/>
  <c r="G33"/>
  <c r="H33"/>
  <c r="I33"/>
  <c r="K33"/>
  <c r="L33"/>
  <c r="M33"/>
  <c r="N33"/>
  <c r="J34"/>
  <c r="J35"/>
  <c r="AL35" s="1"/>
  <c r="J36"/>
  <c r="AL36" s="1"/>
  <c r="F37"/>
  <c r="G37"/>
  <c r="H37"/>
  <c r="I37"/>
  <c r="K37"/>
  <c r="L37"/>
  <c r="M37"/>
  <c r="N37"/>
  <c r="J38"/>
  <c r="J39"/>
  <c r="AL39" s="1"/>
  <c r="J40"/>
  <c r="AL40" s="1"/>
  <c r="J41"/>
  <c r="J43"/>
  <c r="AL43" s="1"/>
  <c r="E44"/>
  <c r="F44"/>
  <c r="G44"/>
  <c r="H44"/>
  <c r="I44"/>
  <c r="K44"/>
  <c r="L44"/>
  <c r="M44"/>
  <c r="N44"/>
  <c r="E45"/>
  <c r="F45"/>
  <c r="G45"/>
  <c r="H45"/>
  <c r="I45"/>
  <c r="K45"/>
  <c r="L45"/>
  <c r="M45"/>
  <c r="N45"/>
  <c r="J46"/>
  <c r="AM46" s="1"/>
  <c r="J47"/>
  <c r="AL47" s="1"/>
  <c r="J48"/>
  <c r="AM48" s="1"/>
  <c r="J49"/>
  <c r="AL49" s="1"/>
  <c r="J50"/>
  <c r="AM50" s="1"/>
  <c r="J51"/>
  <c r="J52"/>
  <c r="AM52" s="1"/>
  <c r="J53"/>
  <c r="AM53" s="1"/>
  <c r="J55"/>
  <c r="E56"/>
  <c r="F56"/>
  <c r="G56"/>
  <c r="H56"/>
  <c r="I56"/>
  <c r="K56"/>
  <c r="L56"/>
  <c r="M56"/>
  <c r="N56"/>
  <c r="E57"/>
  <c r="F57"/>
  <c r="G57"/>
  <c r="H57"/>
  <c r="I57"/>
  <c r="K57"/>
  <c r="L57"/>
  <c r="M57"/>
  <c r="N57"/>
  <c r="J58"/>
  <c r="AL58" s="1"/>
  <c r="J59"/>
  <c r="AL59" s="1"/>
  <c r="J60"/>
  <c r="AM60" s="1"/>
  <c r="J61"/>
  <c r="AL61" s="1"/>
  <c r="J62"/>
  <c r="J63"/>
  <c r="AM63" s="1"/>
  <c r="J64"/>
  <c r="AM64" s="1"/>
  <c r="J65"/>
  <c r="AM65" s="1"/>
  <c r="J66"/>
  <c r="AM66" s="1"/>
  <c r="J67"/>
  <c r="J68"/>
  <c r="J69"/>
  <c r="AM69" s="1"/>
  <c r="J70"/>
  <c r="AL70" s="1"/>
  <c r="J71"/>
  <c r="AM71" s="1"/>
  <c r="J72"/>
  <c r="J73"/>
  <c r="D74"/>
  <c r="D77"/>
  <c r="E78"/>
  <c r="F78"/>
  <c r="G78"/>
  <c r="H78"/>
  <c r="I78"/>
  <c r="K78"/>
  <c r="L78"/>
  <c r="M78"/>
  <c r="N78"/>
  <c r="J83"/>
  <c r="AM83" s="1"/>
  <c r="J84"/>
  <c r="AL84" s="1"/>
  <c r="J85"/>
  <c r="AL85" s="1"/>
  <c r="J86"/>
  <c r="AM86" s="1"/>
  <c r="E87"/>
  <c r="F87"/>
  <c r="G87"/>
  <c r="H87"/>
  <c r="I87"/>
  <c r="K87"/>
  <c r="L87"/>
  <c r="M87"/>
  <c r="N87"/>
  <c r="J88"/>
  <c r="J89"/>
  <c r="AM89" s="1"/>
  <c r="J90"/>
  <c r="AL90" s="1"/>
  <c r="J92"/>
  <c r="J93"/>
  <c r="AM93" s="1"/>
  <c r="J94"/>
  <c r="J95"/>
  <c r="AL95" s="1"/>
  <c r="J96"/>
  <c r="AM96" s="1"/>
  <c r="J97"/>
  <c r="AM97" s="1"/>
  <c r="E99"/>
  <c r="F99"/>
  <c r="G99"/>
  <c r="H99"/>
  <c r="I99"/>
  <c r="K99"/>
  <c r="L99"/>
  <c r="M99"/>
  <c r="N99"/>
  <c r="E100"/>
  <c r="F100"/>
  <c r="G100"/>
  <c r="H100"/>
  <c r="I100"/>
  <c r="K100"/>
  <c r="L100"/>
  <c r="M100"/>
  <c r="N100"/>
  <c r="J102"/>
  <c r="AL102" s="1"/>
  <c r="J103"/>
  <c r="AL103" s="1"/>
  <c r="J105"/>
  <c r="AM105" s="1"/>
  <c r="J106"/>
  <c r="J108"/>
  <c r="AL108" s="1"/>
  <c r="J109"/>
  <c r="AM109" s="1"/>
  <c r="J111"/>
  <c r="AL111" s="1"/>
  <c r="J112"/>
  <c r="AM112" s="1"/>
  <c r="J114"/>
  <c r="AM114" s="1"/>
  <c r="J115"/>
  <c r="J117"/>
  <c r="J118"/>
  <c r="AL118" s="1"/>
  <c r="J119"/>
  <c r="J120"/>
  <c r="AM120" s="1"/>
  <c r="J121"/>
  <c r="AL121" s="1"/>
  <c r="J122"/>
  <c r="AL122" s="1"/>
  <c r="J123"/>
  <c r="AL123" s="1"/>
  <c r="J124"/>
  <c r="AM124" s="1"/>
  <c r="I125"/>
  <c r="K125"/>
  <c r="L125"/>
  <c r="M125"/>
  <c r="N125"/>
  <c r="J126"/>
  <c r="AM126" s="1"/>
  <c r="J127"/>
  <c r="AM127" s="1"/>
  <c r="J128"/>
  <c r="AM128" s="1"/>
  <c r="J129"/>
  <c r="J130"/>
  <c r="J131"/>
  <c r="AM131" s="1"/>
  <c r="J132"/>
  <c r="AL132" s="1"/>
  <c r="J133"/>
  <c r="AM133" s="1"/>
  <c r="J134"/>
  <c r="J135"/>
  <c r="AM135" s="1"/>
  <c r="J136"/>
  <c r="AL136" s="1"/>
  <c r="J137"/>
  <c r="AM137" s="1"/>
  <c r="J138"/>
  <c r="AL138" s="1"/>
  <c r="J147"/>
  <c r="AM147" s="1"/>
  <c r="J148"/>
  <c r="AL148" s="1"/>
  <c r="J149"/>
  <c r="AM149" s="1"/>
  <c r="J150"/>
  <c r="J151"/>
  <c r="J153"/>
  <c r="AM153" s="1"/>
  <c r="E154"/>
  <c r="E152" s="1"/>
  <c r="H79"/>
  <c r="K154"/>
  <c r="K152" s="1"/>
  <c r="L154"/>
  <c r="L79" s="1"/>
  <c r="M154"/>
  <c r="M79" s="1"/>
  <c r="N154"/>
  <c r="J155"/>
  <c r="J156"/>
  <c r="AM156" s="1"/>
  <c r="J157"/>
  <c r="AM157" s="1"/>
  <c r="J158"/>
  <c r="AM158" s="1"/>
  <c r="J159"/>
  <c r="J160"/>
  <c r="AM160" s="1"/>
  <c r="J161"/>
  <c r="AM161" s="1"/>
  <c r="J162"/>
  <c r="AM162" s="1"/>
  <c r="J163"/>
  <c r="AL163" s="1"/>
  <c r="J164"/>
  <c r="AM164" s="1"/>
  <c r="J165"/>
  <c r="AM165" s="1"/>
  <c r="J169"/>
  <c r="J170"/>
  <c r="AM170" s="1"/>
  <c r="J171"/>
  <c r="AL171" s="1"/>
  <c r="J172"/>
  <c r="AM172" s="1"/>
  <c r="K173"/>
  <c r="L173"/>
  <c r="M173"/>
  <c r="N173"/>
  <c r="J174"/>
  <c r="AM174" s="1"/>
  <c r="J175"/>
  <c r="AL175" s="1"/>
  <c r="J176"/>
  <c r="J178"/>
  <c r="AM178" s="1"/>
  <c r="J179"/>
  <c r="AL179" s="1"/>
  <c r="J180"/>
  <c r="J181"/>
  <c r="AL181" s="1"/>
  <c r="E183"/>
  <c r="F183"/>
  <c r="G183"/>
  <c r="H183"/>
  <c r="I183"/>
  <c r="K183"/>
  <c r="L183"/>
  <c r="M183"/>
  <c r="N183"/>
  <c r="E184"/>
  <c r="F184"/>
  <c r="G184"/>
  <c r="H184"/>
  <c r="I184"/>
  <c r="K184"/>
  <c r="L184"/>
  <c r="M184"/>
  <c r="N184"/>
  <c r="J186"/>
  <c r="AL186" s="1"/>
  <c r="J187"/>
  <c r="AM187" s="1"/>
  <c r="J189"/>
  <c r="AM189" s="1"/>
  <c r="J190"/>
  <c r="AM190" s="1"/>
  <c r="J192"/>
  <c r="AL192" s="1"/>
  <c r="J193"/>
  <c r="AL193" s="1"/>
  <c r="J195"/>
  <c r="J196"/>
  <c r="J198"/>
  <c r="AM198" s="1"/>
  <c r="J199"/>
  <c r="AL199" s="1"/>
  <c r="J200"/>
  <c r="AM200" s="1"/>
  <c r="J201"/>
  <c r="J202"/>
  <c r="AM202" s="1"/>
  <c r="J203"/>
  <c r="AL203" s="1"/>
  <c r="K204"/>
  <c r="L204"/>
  <c r="M204"/>
  <c r="N204"/>
  <c r="J205"/>
  <c r="J206"/>
  <c r="AM206" s="1"/>
  <c r="J207"/>
  <c r="AM207" s="1"/>
  <c r="J208"/>
  <c r="J209"/>
  <c r="AM209" s="1"/>
  <c r="J210"/>
  <c r="J211"/>
  <c r="AL211" s="1"/>
  <c r="J212"/>
  <c r="AM212" s="1"/>
  <c r="J213"/>
  <c r="AM213" s="1"/>
  <c r="J214"/>
  <c r="AL214" s="1"/>
  <c r="J223"/>
  <c r="J224"/>
  <c r="AL224" s="1"/>
  <c r="J225"/>
  <c r="AL225" s="1"/>
  <c r="E228"/>
  <c r="F228"/>
  <c r="G228"/>
  <c r="H228"/>
  <c r="I228"/>
  <c r="K228"/>
  <c r="L228"/>
  <c r="M228"/>
  <c r="N228"/>
  <c r="J229"/>
  <c r="AM229" s="1"/>
  <c r="J230"/>
  <c r="AM230" s="1"/>
  <c r="J231"/>
  <c r="J232"/>
  <c r="AL232" s="1"/>
  <c r="J233"/>
  <c r="AL233" s="1"/>
  <c r="J234"/>
  <c r="E236"/>
  <c r="F236"/>
  <c r="G236"/>
  <c r="H236"/>
  <c r="I236"/>
  <c r="K236"/>
  <c r="L236"/>
  <c r="M236"/>
  <c r="N236"/>
  <c r="E237"/>
  <c r="F237"/>
  <c r="G237"/>
  <c r="H237"/>
  <c r="I237"/>
  <c r="K237"/>
  <c r="L237"/>
  <c r="M237"/>
  <c r="N237"/>
  <c r="J239"/>
  <c r="AM239" s="1"/>
  <c r="J240"/>
  <c r="AM240" s="1"/>
  <c r="J242"/>
  <c r="AL242" s="1"/>
  <c r="J243"/>
  <c r="AL243" s="1"/>
  <c r="J244"/>
  <c r="J245"/>
  <c r="AM245" s="1"/>
  <c r="J246"/>
  <c r="AL246" s="1"/>
  <c r="K247"/>
  <c r="L247"/>
  <c r="M247"/>
  <c r="N247"/>
  <c r="J248"/>
  <c r="AL248" s="1"/>
  <c r="J249"/>
  <c r="AM249" s="1"/>
  <c r="J250"/>
  <c r="J251"/>
  <c r="AL251" s="1"/>
  <c r="J252"/>
  <c r="AL252" s="1"/>
  <c r="J253"/>
  <c r="AL253" s="1"/>
  <c r="J254"/>
  <c r="AM254" s="1"/>
  <c r="J255"/>
  <c r="I256"/>
  <c r="I247" s="1"/>
  <c r="J256"/>
  <c r="J257"/>
  <c r="AM257" s="1"/>
  <c r="J258"/>
  <c r="AM258" s="1"/>
  <c r="J259"/>
  <c r="AL259" s="1"/>
  <c r="J260"/>
  <c r="AL260" s="1"/>
  <c r="J261"/>
  <c r="J262"/>
  <c r="J263"/>
  <c r="AL263" s="1"/>
  <c r="E265"/>
  <c r="E264" s="1"/>
  <c r="G265"/>
  <c r="H265"/>
  <c r="H264" s="1"/>
  <c r="I265"/>
  <c r="I264" s="1"/>
  <c r="J266"/>
  <c r="AM266" s="1"/>
  <c r="J267"/>
  <c r="AM267" s="1"/>
  <c r="J269"/>
  <c r="AL269" s="1"/>
  <c r="J270"/>
  <c r="AM270" s="1"/>
  <c r="J271"/>
  <c r="J272"/>
  <c r="AM272" s="1"/>
  <c r="J273"/>
  <c r="AM273" s="1"/>
  <c r="L274"/>
  <c r="J274" s="1"/>
  <c r="AL274" s="1"/>
  <c r="M274"/>
  <c r="N274"/>
  <c r="J275"/>
  <c r="AM275" s="1"/>
  <c r="J276"/>
  <c r="AL276" s="1"/>
  <c r="J277"/>
  <c r="AL277" s="1"/>
  <c r="J278"/>
  <c r="AL278" s="1"/>
  <c r="J279"/>
  <c r="AM279" s="1"/>
  <c r="J280"/>
  <c r="AL280" s="1"/>
  <c r="J281"/>
  <c r="AM281" s="1"/>
  <c r="E283"/>
  <c r="F283"/>
  <c r="G283"/>
  <c r="H283"/>
  <c r="I283"/>
  <c r="K283"/>
  <c r="L283"/>
  <c r="M283"/>
  <c r="N283"/>
  <c r="J285"/>
  <c r="J286"/>
  <c r="AL286" s="1"/>
  <c r="J287"/>
  <c r="AM287" s="1"/>
  <c r="J288"/>
  <c r="J289"/>
  <c r="AL289" s="1"/>
  <c r="E290"/>
  <c r="F290"/>
  <c r="G290"/>
  <c r="H290"/>
  <c r="I290"/>
  <c r="K290"/>
  <c r="L290"/>
  <c r="M290"/>
  <c r="N290"/>
  <c r="J291"/>
  <c r="J292"/>
  <c r="AL292" s="1"/>
  <c r="J293"/>
  <c r="AL293" s="1"/>
  <c r="J294"/>
  <c r="AM294" s="1"/>
  <c r="J295"/>
  <c r="AL295" s="1"/>
  <c r="J296"/>
  <c r="J297"/>
  <c r="AM297" s="1"/>
  <c r="E299"/>
  <c r="H299"/>
  <c r="I299"/>
  <c r="K299"/>
  <c r="L299"/>
  <c r="M299"/>
  <c r="N299"/>
  <c r="J300"/>
  <c r="AL300" s="1"/>
  <c r="J301"/>
  <c r="J302"/>
  <c r="AL302" s="1"/>
  <c r="J303"/>
  <c r="AM303" s="1"/>
  <c r="J304"/>
  <c r="AM304" s="1"/>
  <c r="E305"/>
  <c r="G305"/>
  <c r="H305"/>
  <c r="I305"/>
  <c r="K305"/>
  <c r="L305"/>
  <c r="M305"/>
  <c r="N305"/>
  <c r="J306"/>
  <c r="AL306" s="1"/>
  <c r="J307"/>
  <c r="AM307" s="1"/>
  <c r="J308"/>
  <c r="AL308" s="1"/>
  <c r="J309"/>
  <c r="AM309" s="1"/>
  <c r="J310"/>
  <c r="AM310" s="1"/>
  <c r="J311"/>
  <c r="J314"/>
  <c r="E315"/>
  <c r="E313" s="1"/>
  <c r="F315"/>
  <c r="F313" s="1"/>
  <c r="G315"/>
  <c r="G313" s="1"/>
  <c r="H315"/>
  <c r="H313" s="1"/>
  <c r="I315"/>
  <c r="I313" s="1"/>
  <c r="K315"/>
  <c r="K313" s="1"/>
  <c r="L315"/>
  <c r="L313" s="1"/>
  <c r="M315"/>
  <c r="M313" s="1"/>
  <c r="N315"/>
  <c r="N313" s="1"/>
  <c r="J316"/>
  <c r="AL316" s="1"/>
  <c r="J317"/>
  <c r="AL317" s="1"/>
  <c r="J318"/>
  <c r="AL318" s="1"/>
  <c r="J319"/>
  <c r="AL319" s="1"/>
  <c r="J320"/>
  <c r="AL320" s="1"/>
  <c r="J321"/>
  <c r="AM321" s="1"/>
  <c r="J322"/>
  <c r="AM322" s="1"/>
  <c r="E323"/>
  <c r="G323"/>
  <c r="H323"/>
  <c r="I323"/>
  <c r="K323"/>
  <c r="L323"/>
  <c r="M323"/>
  <c r="N323"/>
  <c r="J324"/>
  <c r="AL324" s="1"/>
  <c r="J325"/>
  <c r="J326"/>
  <c r="AM326" s="1"/>
  <c r="J327"/>
  <c r="AM327" s="1"/>
  <c r="J328"/>
  <c r="AM328" s="1"/>
  <c r="J329"/>
  <c r="AM329" s="1"/>
  <c r="J330"/>
  <c r="AL330" s="1"/>
  <c r="J331"/>
  <c r="AM331" s="1"/>
  <c r="F333"/>
  <c r="G333"/>
  <c r="AJ333" s="1"/>
  <c r="I333"/>
  <c r="K333"/>
  <c r="L333"/>
  <c r="M333"/>
  <c r="N333"/>
  <c r="J334"/>
  <c r="J335"/>
  <c r="AL335" s="1"/>
  <c r="J336"/>
  <c r="J337"/>
  <c r="J338"/>
  <c r="AM338" s="1"/>
  <c r="J339"/>
  <c r="AM339" s="1"/>
  <c r="J340"/>
  <c r="AM340" s="1"/>
  <c r="J341"/>
  <c r="AL341" s="1"/>
  <c r="E342"/>
  <c r="F342"/>
  <c r="G342"/>
  <c r="H342"/>
  <c r="H332" s="1"/>
  <c r="I342"/>
  <c r="K342"/>
  <c r="L342"/>
  <c r="M342"/>
  <c r="N342"/>
  <c r="J343"/>
  <c r="AM343" s="1"/>
  <c r="J344"/>
  <c r="AM344" s="1"/>
  <c r="J345"/>
  <c r="AL345" s="1"/>
  <c r="J346"/>
  <c r="AL346" s="1"/>
  <c r="J347"/>
  <c r="AL347" s="1"/>
  <c r="J348"/>
  <c r="AL348" s="1"/>
  <c r="J349"/>
  <c r="AL349" s="1"/>
  <c r="J350"/>
  <c r="E352"/>
  <c r="F352"/>
  <c r="G352"/>
  <c r="K352"/>
  <c r="L352"/>
  <c r="M352"/>
  <c r="N352"/>
  <c r="J353"/>
  <c r="AM353" s="1"/>
  <c r="J354"/>
  <c r="AL354" s="1"/>
  <c r="J355"/>
  <c r="AM355" s="1"/>
  <c r="J356"/>
  <c r="J357"/>
  <c r="AM357" s="1"/>
  <c r="J358"/>
  <c r="AM358" s="1"/>
  <c r="J359"/>
  <c r="AL359" s="1"/>
  <c r="J360"/>
  <c r="AM360" s="1"/>
  <c r="J361"/>
  <c r="E362"/>
  <c r="G362"/>
  <c r="H362"/>
  <c r="I362"/>
  <c r="K362"/>
  <c r="L362"/>
  <c r="M362"/>
  <c r="N362"/>
  <c r="J363"/>
  <c r="J364"/>
  <c r="AL364" s="1"/>
  <c r="J365"/>
  <c r="AM365" s="1"/>
  <c r="J366"/>
  <c r="AL366" s="1"/>
  <c r="J367"/>
  <c r="AM367" s="1"/>
  <c r="J368"/>
  <c r="AL368" s="1"/>
  <c r="J369"/>
  <c r="AM369" s="1"/>
  <c r="J370"/>
  <c r="J371"/>
  <c r="AM371" s="1"/>
  <c r="D372"/>
  <c r="D375"/>
  <c r="E379"/>
  <c r="F379"/>
  <c r="G379"/>
  <c r="H379"/>
  <c r="I379"/>
  <c r="K379"/>
  <c r="L379"/>
  <c r="M379"/>
  <c r="N379"/>
  <c r="J380"/>
  <c r="AL380" s="1"/>
  <c r="J381"/>
  <c r="J382"/>
  <c r="AM382" s="1"/>
  <c r="J383"/>
  <c r="AM383" s="1"/>
  <c r="J384"/>
  <c r="AM384" s="1"/>
  <c r="J385"/>
  <c r="AM385" s="1"/>
  <c r="J386"/>
  <c r="J387"/>
  <c r="AL387" s="1"/>
  <c r="E388"/>
  <c r="F388"/>
  <c r="G388"/>
  <c r="H388"/>
  <c r="I388"/>
  <c r="K388"/>
  <c r="L388"/>
  <c r="M388"/>
  <c r="N388"/>
  <c r="J389"/>
  <c r="AL389" s="1"/>
  <c r="J390"/>
  <c r="J391"/>
  <c r="AL391" s="1"/>
  <c r="J392"/>
  <c r="AM392" s="1"/>
  <c r="J393"/>
  <c r="AL393" s="1"/>
  <c r="E395"/>
  <c r="F395"/>
  <c r="F376" s="1"/>
  <c r="G395"/>
  <c r="H395"/>
  <c r="I395"/>
  <c r="K395"/>
  <c r="L395"/>
  <c r="L376" s="1"/>
  <c r="M395"/>
  <c r="M376" s="1"/>
  <c r="N395"/>
  <c r="J396"/>
  <c r="AM396" s="1"/>
  <c r="J397"/>
  <c r="AL397" s="1"/>
  <c r="J398"/>
  <c r="AM398" s="1"/>
  <c r="J399"/>
  <c r="AL399" s="1"/>
  <c r="J400"/>
  <c r="AM400" s="1"/>
  <c r="J401"/>
  <c r="AL401" s="1"/>
  <c r="E402"/>
  <c r="E377" s="1"/>
  <c r="F402"/>
  <c r="F377" s="1"/>
  <c r="G402"/>
  <c r="H402"/>
  <c r="H377" s="1"/>
  <c r="I402"/>
  <c r="I377" s="1"/>
  <c r="K402"/>
  <c r="K377" s="1"/>
  <c r="L402"/>
  <c r="M402"/>
  <c r="M377" s="1"/>
  <c r="N402"/>
  <c r="N377" s="1"/>
  <c r="J403"/>
  <c r="AM403" s="1"/>
  <c r="J404"/>
  <c r="J405"/>
  <c r="AL405" s="1"/>
  <c r="J406"/>
  <c r="J407"/>
  <c r="AL407" s="1"/>
  <c r="E409"/>
  <c r="F409"/>
  <c r="G409"/>
  <c r="H409"/>
  <c r="I409"/>
  <c r="K409"/>
  <c r="L409"/>
  <c r="L373" s="1"/>
  <c r="M409"/>
  <c r="N409"/>
  <c r="J410"/>
  <c r="J411"/>
  <c r="J412"/>
  <c r="AM412" s="1"/>
  <c r="J414"/>
  <c r="J415"/>
  <c r="AM415" s="1"/>
  <c r="J416"/>
  <c r="AL416" s="1"/>
  <c r="E417"/>
  <c r="F417"/>
  <c r="G417"/>
  <c r="H417"/>
  <c r="I417"/>
  <c r="K417"/>
  <c r="L417"/>
  <c r="M417"/>
  <c r="N417"/>
  <c r="J418"/>
  <c r="J419"/>
  <c r="AL419" s="1"/>
  <c r="J420"/>
  <c r="AM420" s="1"/>
  <c r="J421"/>
  <c r="E423"/>
  <c r="G423"/>
  <c r="H423"/>
  <c r="I423"/>
  <c r="K423"/>
  <c r="L423"/>
  <c r="M423"/>
  <c r="N423"/>
  <c r="J424"/>
  <c r="AL424" s="1"/>
  <c r="J425"/>
  <c r="AM425" s="1"/>
  <c r="J426"/>
  <c r="AL426" s="1"/>
  <c r="J427"/>
  <c r="E428"/>
  <c r="G428"/>
  <c r="H428"/>
  <c r="I428"/>
  <c r="K428"/>
  <c r="L428"/>
  <c r="M428"/>
  <c r="N428"/>
  <c r="J429"/>
  <c r="AL429" s="1"/>
  <c r="J430"/>
  <c r="AL430" s="1"/>
  <c r="J431"/>
  <c r="J432"/>
  <c r="AL432" s="1"/>
  <c r="J433"/>
  <c r="AL433" s="1"/>
  <c r="J434"/>
  <c r="AL434" s="1"/>
  <c r="J435"/>
  <c r="AL435" s="1"/>
  <c r="E437"/>
  <c r="F437"/>
  <c r="G437"/>
  <c r="H437"/>
  <c r="I437"/>
  <c r="K437"/>
  <c r="L437"/>
  <c r="M437"/>
  <c r="N437"/>
  <c r="J438"/>
  <c r="AL438" s="1"/>
  <c r="J439"/>
  <c r="AL439" s="1"/>
  <c r="J440"/>
  <c r="AM440" s="1"/>
  <c r="J441"/>
  <c r="AM441" s="1"/>
  <c r="J442"/>
  <c r="AL442" s="1"/>
  <c r="J443"/>
  <c r="AM443" s="1"/>
  <c r="E444"/>
  <c r="AH444" s="1"/>
  <c r="G444"/>
  <c r="H444"/>
  <c r="I444"/>
  <c r="K444"/>
  <c r="L444"/>
  <c r="M444"/>
  <c r="N444"/>
  <c r="J445"/>
  <c r="AM445" s="1"/>
  <c r="J446"/>
  <c r="E448"/>
  <c r="G448"/>
  <c r="H448"/>
  <c r="I448"/>
  <c r="K448"/>
  <c r="L448"/>
  <c r="M448"/>
  <c r="N448"/>
  <c r="J449"/>
  <c r="AL449" s="1"/>
  <c r="J450"/>
  <c r="AL450" s="1"/>
  <c r="J451"/>
  <c r="AM451" s="1"/>
  <c r="E452"/>
  <c r="F452"/>
  <c r="F447" s="1"/>
  <c r="G452"/>
  <c r="H452"/>
  <c r="I452"/>
  <c r="K452"/>
  <c r="L452"/>
  <c r="M452"/>
  <c r="N452"/>
  <c r="J453"/>
  <c r="AL453" s="1"/>
  <c r="J454"/>
  <c r="J455"/>
  <c r="AL455" s="1"/>
  <c r="E536"/>
  <c r="G536"/>
  <c r="H536"/>
  <c r="I536"/>
  <c r="K536"/>
  <c r="L536"/>
  <c r="M536"/>
  <c r="N536"/>
  <c r="E542"/>
  <c r="G542"/>
  <c r="H542"/>
  <c r="I542"/>
  <c r="K542"/>
  <c r="L542"/>
  <c r="M542"/>
  <c r="N542"/>
  <c r="J549"/>
  <c r="AM549" s="1"/>
  <c r="J550"/>
  <c r="E552"/>
  <c r="G552"/>
  <c r="H552"/>
  <c r="I552"/>
  <c r="K552"/>
  <c r="L552"/>
  <c r="M552"/>
  <c r="N552"/>
  <c r="J553"/>
  <c r="AM553" s="1"/>
  <c r="J554"/>
  <c r="AM554" s="1"/>
  <c r="J555"/>
  <c r="AL555" s="1"/>
  <c r="J556"/>
  <c r="AL556" s="1"/>
  <c r="K557"/>
  <c r="L557"/>
  <c r="M557"/>
  <c r="N557"/>
  <c r="J558"/>
  <c r="J559"/>
  <c r="AL559" s="1"/>
  <c r="J560"/>
  <c r="AM560" s="1"/>
  <c r="J561"/>
  <c r="AL561" s="1"/>
  <c r="J562"/>
  <c r="AL562" s="1"/>
  <c r="J563"/>
  <c r="J564"/>
  <c r="AL564" s="1"/>
  <c r="E566"/>
  <c r="F566"/>
  <c r="G566"/>
  <c r="H566"/>
  <c r="I566"/>
  <c r="K566"/>
  <c r="L566"/>
  <c r="M566"/>
  <c r="N566"/>
  <c r="J567"/>
  <c r="AM567" s="1"/>
  <c r="J568"/>
  <c r="J569"/>
  <c r="AM569" s="1"/>
  <c r="J570"/>
  <c r="J571"/>
  <c r="J572"/>
  <c r="AL572" s="1"/>
  <c r="J573"/>
  <c r="J574"/>
  <c r="AM574" s="1"/>
  <c r="J575"/>
  <c r="AL575" s="1"/>
  <c r="J576"/>
  <c r="AL576" s="1"/>
  <c r="J577"/>
  <c r="J578"/>
  <c r="AM578" s="1"/>
  <c r="J579"/>
  <c r="AL579" s="1"/>
  <c r="J580"/>
  <c r="AL580" s="1"/>
  <c r="E581"/>
  <c r="F581"/>
  <c r="G581"/>
  <c r="H581"/>
  <c r="I581"/>
  <c r="K581"/>
  <c r="L581"/>
  <c r="M581"/>
  <c r="N581"/>
  <c r="J582"/>
  <c r="AM582" s="1"/>
  <c r="J583"/>
  <c r="AM583" s="1"/>
  <c r="J584"/>
  <c r="AM584" s="1"/>
  <c r="J585"/>
  <c r="AL585" s="1"/>
  <c r="J586"/>
  <c r="J587"/>
  <c r="AM587" s="1"/>
  <c r="J588"/>
  <c r="AM588" s="1"/>
  <c r="J589"/>
  <c r="AL589" s="1"/>
  <c r="G592"/>
  <c r="G591" s="1"/>
  <c r="H592"/>
  <c r="I592"/>
  <c r="I591" s="1"/>
  <c r="K592"/>
  <c r="L592"/>
  <c r="L591" s="1"/>
  <c r="M592"/>
  <c r="M591" s="1"/>
  <c r="N592"/>
  <c r="N591" s="1"/>
  <c r="J593"/>
  <c r="AM593" s="1"/>
  <c r="J594"/>
  <c r="AM594" s="1"/>
  <c r="J595"/>
  <c r="AL595" s="1"/>
  <c r="J596"/>
  <c r="AM596" s="1"/>
  <c r="J597"/>
  <c r="AL597" s="1"/>
  <c r="E598"/>
  <c r="G598"/>
  <c r="H598"/>
  <c r="I598"/>
  <c r="K598"/>
  <c r="L598"/>
  <c r="M598"/>
  <c r="N598"/>
  <c r="J599"/>
  <c r="AM599" s="1"/>
  <c r="J600"/>
  <c r="J601"/>
  <c r="J602"/>
  <c r="AL602" s="1"/>
  <c r="J603"/>
  <c r="F604"/>
  <c r="G604"/>
  <c r="AI604" s="1"/>
  <c r="H604"/>
  <c r="AK604"/>
  <c r="K604"/>
  <c r="L604"/>
  <c r="M604"/>
  <c r="N604"/>
  <c r="J605"/>
  <c r="J606"/>
  <c r="AL606" s="1"/>
  <c r="AG607"/>
  <c r="F607"/>
  <c r="AH607" s="1"/>
  <c r="AK607"/>
  <c r="K607"/>
  <c r="L607"/>
  <c r="M607"/>
  <c r="N607"/>
  <c r="J608"/>
  <c r="J609"/>
  <c r="AL609" s="1"/>
  <c r="AG677"/>
  <c r="AM211"/>
  <c r="AM186"/>
  <c r="AM27"/>
  <c r="AL213"/>
  <c r="AJ177"/>
  <c r="AI177"/>
  <c r="AL157"/>
  <c r="AM121"/>
  <c r="AM252"/>
  <c r="AJ82"/>
  <c r="AH177"/>
  <c r="J177"/>
  <c r="AL177" s="1"/>
  <c r="K79"/>
  <c r="AM175"/>
  <c r="AL63"/>
  <c r="AL172"/>
  <c r="AM703"/>
  <c r="G512"/>
  <c r="AM426"/>
  <c r="B30" i="33"/>
  <c r="B56"/>
  <c r="B10"/>
  <c r="B33"/>
  <c r="AL503" i="19"/>
  <c r="AL476"/>
  <c r="AL534"/>
  <c r="AM507"/>
  <c r="AM493"/>
  <c r="AL473"/>
  <c r="AL469"/>
  <c r="X10" i="53"/>
  <c r="V12"/>
  <c r="X12"/>
  <c r="V15"/>
  <c r="X15"/>
  <c r="X17"/>
  <c r="V18"/>
  <c r="X18"/>
  <c r="W20"/>
  <c r="V21"/>
  <c r="S23"/>
  <c r="W24"/>
  <c r="S27"/>
  <c r="V27"/>
  <c r="W30"/>
  <c r="V31"/>
  <c r="T32"/>
  <c r="V24"/>
  <c r="V30"/>
  <c r="AL400" i="19"/>
  <c r="AM163"/>
  <c r="AI634"/>
  <c r="X21" i="53"/>
  <c r="W21"/>
  <c r="L152" i="19"/>
  <c r="T18" i="53"/>
  <c r="J650" i="19"/>
  <c r="X27" i="53"/>
  <c r="W27"/>
  <c r="F663" i="19"/>
  <c r="S24" i="53"/>
  <c r="S30"/>
  <c r="T24"/>
  <c r="T30"/>
  <c r="AG604" i="19"/>
  <c r="AL294"/>
  <c r="G373"/>
  <c r="AM242"/>
  <c r="D24" i="53"/>
  <c r="S20"/>
  <c r="H422" i="19"/>
  <c r="F152"/>
  <c r="T17" i="53"/>
  <c r="X16"/>
  <c r="U30"/>
  <c r="AL322" i="19"/>
  <c r="AL202"/>
  <c r="D18" i="41"/>
  <c r="AM61" i="19"/>
  <c r="G686"/>
  <c r="S12" i="53"/>
  <c r="T26"/>
  <c r="W15"/>
  <c r="U17"/>
  <c r="J283" i="19" l="1"/>
  <c r="L235"/>
  <c r="AI236"/>
  <c r="L54"/>
  <c r="I459"/>
  <c r="AJ624"/>
  <c r="AM651"/>
  <c r="AJ669"/>
  <c r="AI687"/>
  <c r="D26" i="53"/>
  <c r="H663" i="19"/>
  <c r="V20" i="53"/>
  <c r="D32"/>
  <c r="Q32" s="1"/>
  <c r="V17"/>
  <c r="T11"/>
  <c r="AM518" i="19"/>
  <c r="AM467"/>
  <c r="AM494"/>
  <c r="AM519"/>
  <c r="AJ275"/>
  <c r="I376"/>
  <c r="I375" s="1"/>
  <c r="I394"/>
  <c r="F535"/>
  <c r="E633"/>
  <c r="AG633" s="1"/>
  <c r="I35" i="53"/>
  <c r="AL617" i="19"/>
  <c r="H616"/>
  <c r="V23" i="53"/>
  <c r="AL500" i="19"/>
  <c r="AL461"/>
  <c r="AL485"/>
  <c r="AL510"/>
  <c r="J23" i="24"/>
  <c r="AH487" i="19"/>
  <c r="AH658"/>
  <c r="AH713"/>
  <c r="F650"/>
  <c r="D20" i="53"/>
  <c r="R20" s="1"/>
  <c r="S19"/>
  <c r="AL528" i="19"/>
  <c r="E394"/>
  <c r="G459"/>
  <c r="H474"/>
  <c r="H490"/>
  <c r="H521"/>
  <c r="AH707"/>
  <c r="W29" i="53"/>
  <c r="V32"/>
  <c r="D23"/>
  <c r="AL160" i="19"/>
  <c r="H77"/>
  <c r="D30" i="53"/>
  <c r="AM181" i="19"/>
  <c r="M512"/>
  <c r="AL527"/>
  <c r="AM465"/>
  <c r="AH542"/>
  <c r="N23" i="24"/>
  <c r="AI506" i="19"/>
  <c r="AH491"/>
  <c r="AL321"/>
  <c r="F512"/>
  <c r="L459"/>
  <c r="S31" i="53"/>
  <c r="T19"/>
  <c r="D31"/>
  <c r="R31" s="1"/>
  <c r="AL484" i="19"/>
  <c r="AL93"/>
  <c r="AM224"/>
  <c r="F23" i="24"/>
  <c r="T16" i="53"/>
  <c r="AL466" i="19"/>
  <c r="AL509"/>
  <c r="AJ274"/>
  <c r="AT23" i="24"/>
  <c r="AJ506" i="19"/>
  <c r="K474"/>
  <c r="U16" i="53"/>
  <c r="U22"/>
  <c r="U31"/>
  <c r="U10"/>
  <c r="W32"/>
  <c r="V29"/>
  <c r="D13"/>
  <c r="Q13" s="1"/>
  <c r="AM540" i="19"/>
  <c r="AM132"/>
  <c r="AM480"/>
  <c r="AM430"/>
  <c r="AM40"/>
  <c r="AI703"/>
  <c r="AL190"/>
  <c r="I565"/>
  <c r="I436"/>
  <c r="AK436" s="1"/>
  <c r="AH703"/>
  <c r="AL532"/>
  <c r="AL547"/>
  <c r="AL358"/>
  <c r="G79"/>
  <c r="G77" s="1"/>
  <c r="J468"/>
  <c r="AL468" s="1"/>
  <c r="AM539"/>
  <c r="K422"/>
  <c r="F351"/>
  <c r="I490"/>
  <c r="AK490" s="1"/>
  <c r="G501"/>
  <c r="AM516"/>
  <c r="AJ352"/>
  <c r="AM23"/>
  <c r="AM138"/>
  <c r="M298"/>
  <c r="E521"/>
  <c r="AJ479"/>
  <c r="E501"/>
  <c r="AM102"/>
  <c r="AM319"/>
  <c r="AL471"/>
  <c r="AL498"/>
  <c r="AL524"/>
  <c r="AL153"/>
  <c r="AM58"/>
  <c r="AM346"/>
  <c r="AI552"/>
  <c r="E436"/>
  <c r="AJ299"/>
  <c r="H459"/>
  <c r="AL464"/>
  <c r="AL413"/>
  <c r="AM49"/>
  <c r="AM118"/>
  <c r="AL109"/>
  <c r="K436"/>
  <c r="E408"/>
  <c r="E378"/>
  <c r="AG378" s="1"/>
  <c r="AI299"/>
  <c r="E282"/>
  <c r="AG282" s="1"/>
  <c r="AL239"/>
  <c r="AM90"/>
  <c r="AL147"/>
  <c r="AL489"/>
  <c r="AL515"/>
  <c r="AM35"/>
  <c r="AL249"/>
  <c r="AM546"/>
  <c r="AH362"/>
  <c r="I298"/>
  <c r="AK298" s="1"/>
  <c r="AM318"/>
  <c r="AM389"/>
  <c r="AM214"/>
  <c r="AM246"/>
  <c r="AL31"/>
  <c r="AL124"/>
  <c r="AL126"/>
  <c r="N264"/>
  <c r="AI184"/>
  <c r="I482"/>
  <c r="AH617"/>
  <c r="AH664"/>
  <c r="AL398"/>
  <c r="AL353"/>
  <c r="AK394"/>
  <c r="AL340"/>
  <c r="J154"/>
  <c r="AM154" s="1"/>
  <c r="AL385"/>
  <c r="E590"/>
  <c r="AL420"/>
  <c r="AJ566"/>
  <c r="I551"/>
  <c r="AK551" s="1"/>
  <c r="G535"/>
  <c r="I535"/>
  <c r="AK535" s="1"/>
  <c r="I408"/>
  <c r="AK408" s="1"/>
  <c r="I378"/>
  <c r="AK378" s="1"/>
  <c r="AI342"/>
  <c r="I282"/>
  <c r="AK282" s="1"/>
  <c r="J110"/>
  <c r="AL110" s="1"/>
  <c r="J188"/>
  <c r="AL188" s="1"/>
  <c r="AI487"/>
  <c r="M490"/>
  <c r="F422"/>
  <c r="F686"/>
  <c r="AH168"/>
  <c r="I447"/>
  <c r="AM416"/>
  <c r="AL440"/>
  <c r="AL127"/>
  <c r="AM122"/>
  <c r="AL327"/>
  <c r="M264"/>
  <c r="AH99"/>
  <c r="AI475"/>
  <c r="AI517"/>
  <c r="I521"/>
  <c r="AJ168"/>
  <c r="AI283"/>
  <c r="I501"/>
  <c r="AK501" s="1"/>
  <c r="AM564"/>
  <c r="AM269"/>
  <c r="AM203"/>
  <c r="AL133"/>
  <c r="AJ598"/>
  <c r="I590"/>
  <c r="AK590" s="1"/>
  <c r="E565"/>
  <c r="J542"/>
  <c r="AM542" s="1"/>
  <c r="I422"/>
  <c r="AK422" s="1"/>
  <c r="AH395"/>
  <c r="H351"/>
  <c r="E351"/>
  <c r="I332"/>
  <c r="AK332" s="1"/>
  <c r="AH323"/>
  <c r="I312"/>
  <c r="AK312" s="1"/>
  <c r="J290"/>
  <c r="AL290" s="1"/>
  <c r="M282"/>
  <c r="J236"/>
  <c r="AL236" s="1"/>
  <c r="I474"/>
  <c r="AK474" s="1"/>
  <c r="AH651"/>
  <c r="I351"/>
  <c r="AK351" s="1"/>
  <c r="M152"/>
  <c r="AL310"/>
  <c r="AL369"/>
  <c r="AM276"/>
  <c r="AM292"/>
  <c r="E474"/>
  <c r="M616"/>
  <c r="AL634"/>
  <c r="AI658"/>
  <c r="AM683"/>
  <c r="AL687"/>
  <c r="AJ700"/>
  <c r="AJ703"/>
  <c r="AM707"/>
  <c r="AH423"/>
  <c r="E422"/>
  <c r="AI513"/>
  <c r="E512"/>
  <c r="N458"/>
  <c r="M614"/>
  <c r="M611" s="1"/>
  <c r="E312"/>
  <c r="N182"/>
  <c r="N167" s="1"/>
  <c r="N166" s="1"/>
  <c r="E332"/>
  <c r="AG332" s="1"/>
  <c r="E482"/>
  <c r="H501"/>
  <c r="K490"/>
  <c r="E376"/>
  <c r="E373"/>
  <c r="AI373" s="1"/>
  <c r="AL383"/>
  <c r="AI379"/>
  <c r="E447"/>
  <c r="E551"/>
  <c r="AG551" s="1"/>
  <c r="AH536"/>
  <c r="E535"/>
  <c r="AG535" s="1"/>
  <c r="AH460"/>
  <c r="E459"/>
  <c r="E490"/>
  <c r="J663"/>
  <c r="AL669"/>
  <c r="H686"/>
  <c r="AJ686" s="1"/>
  <c r="AJ694"/>
  <c r="AH299"/>
  <c r="E298"/>
  <c r="AM30"/>
  <c r="AM300"/>
  <c r="AM419"/>
  <c r="AL599"/>
  <c r="AL60"/>
  <c r="AM399"/>
  <c r="K535"/>
  <c r="AT16" i="24"/>
  <c r="H28" i="42"/>
  <c r="X23" i="53"/>
  <c r="X30"/>
  <c r="F590" i="19"/>
  <c r="AH82"/>
  <c r="AI557"/>
  <c r="J237"/>
  <c r="AL237" s="1"/>
  <c r="K182"/>
  <c r="K167" s="1"/>
  <c r="G182"/>
  <c r="G167" s="1"/>
  <c r="M98"/>
  <c r="M81" s="1"/>
  <c r="I98"/>
  <c r="I81" s="1"/>
  <c r="J45"/>
  <c r="G42"/>
  <c r="J25"/>
  <c r="AL25" s="1"/>
  <c r="AD35" i="42"/>
  <c r="AM700" i="19"/>
  <c r="AM193"/>
  <c r="AL538"/>
  <c r="I373"/>
  <c r="AL254"/>
  <c r="AM277"/>
  <c r="AL66"/>
  <c r="AM103"/>
  <c r="G264"/>
  <c r="AJ264" s="1"/>
  <c r="H98"/>
  <c r="H81" s="1"/>
  <c r="H80" s="1"/>
  <c r="M54"/>
  <c r="AH57"/>
  <c r="AH44"/>
  <c r="AJ37"/>
  <c r="K35" i="53"/>
  <c r="D22"/>
  <c r="R22" s="1"/>
  <c r="AM263" i="19"/>
  <c r="M551"/>
  <c r="AH552"/>
  <c r="AL594"/>
  <c r="AL245"/>
  <c r="AL567"/>
  <c r="AL403"/>
  <c r="AL112"/>
  <c r="AL162"/>
  <c r="AJ388"/>
  <c r="N373"/>
  <c r="AJ78"/>
  <c r="H54"/>
  <c r="L42"/>
  <c r="L20" s="1"/>
  <c r="E42"/>
  <c r="AM289"/>
  <c r="AL229"/>
  <c r="AM505"/>
  <c r="AL257"/>
  <c r="AL338"/>
  <c r="AM248"/>
  <c r="AM233"/>
  <c r="J522"/>
  <c r="AM522" s="1"/>
  <c r="C35" i="42"/>
  <c r="H25"/>
  <c r="AL37"/>
  <c r="H23"/>
  <c r="H27"/>
  <c r="H33"/>
  <c r="D35"/>
  <c r="AG36"/>
  <c r="AO36" s="1"/>
  <c r="AN37"/>
  <c r="F615" i="19"/>
  <c r="F612" s="1"/>
  <c r="R16" i="24"/>
  <c r="AL189" i="19"/>
  <c r="T13" i="53"/>
  <c r="AL89" i="19"/>
  <c r="AL165"/>
  <c r="AL355"/>
  <c r="J16" i="24"/>
  <c r="U27" i="53"/>
  <c r="AM597" i="19"/>
  <c r="S25" i="53"/>
  <c r="AM488" i="19"/>
  <c r="AH100"/>
  <c r="AM401"/>
  <c r="AM470"/>
  <c r="AL270"/>
  <c r="M394"/>
  <c r="S10" i="53"/>
  <c r="T25"/>
  <c r="F394" i="19"/>
  <c r="AJ265"/>
  <c r="S29" i="53"/>
  <c r="AM435" i="19"/>
  <c r="AM108"/>
  <c r="AL52"/>
  <c r="AL230"/>
  <c r="AM359"/>
  <c r="AI395"/>
  <c r="AM387"/>
  <c r="Q24" i="53"/>
  <c r="D29"/>
  <c r="Q29" s="1"/>
  <c r="AM295" i="19"/>
  <c r="AM251"/>
  <c r="AL158"/>
  <c r="AM260"/>
  <c r="AL69"/>
  <c r="AM306"/>
  <c r="AM364"/>
  <c r="AL96"/>
  <c r="K77"/>
  <c r="AL198"/>
  <c r="U13" i="53"/>
  <c r="AL279" i="19"/>
  <c r="G9" i="53"/>
  <c r="T9" s="1"/>
  <c r="AL554" i="19"/>
  <c r="AJ342"/>
  <c r="AM278"/>
  <c r="AL207"/>
  <c r="AM308"/>
  <c r="N408"/>
  <c r="G408"/>
  <c r="J409"/>
  <c r="AL409" s="1"/>
  <c r="I18"/>
  <c r="L374"/>
  <c r="J323"/>
  <c r="AL323" s="1"/>
  <c r="AH256"/>
  <c r="U29" i="53"/>
  <c r="K373" i="19"/>
  <c r="J373" s="1"/>
  <c r="AM192"/>
  <c r="J100"/>
  <c r="AL100" s="1"/>
  <c r="K98"/>
  <c r="K81" s="1"/>
  <c r="K80" s="1"/>
  <c r="G332"/>
  <c r="AJ332" s="1"/>
  <c r="AM348"/>
  <c r="AI388"/>
  <c r="AM84"/>
  <c r="J379"/>
  <c r="AL379" s="1"/>
  <c r="AL343"/>
  <c r="AL520"/>
  <c r="AM463"/>
  <c r="G650"/>
  <c r="AM609"/>
  <c r="AL28"/>
  <c r="AJ154"/>
  <c r="AM148"/>
  <c r="AL415"/>
  <c r="AM95"/>
  <c r="AL114"/>
  <c r="AL425"/>
  <c r="AL128"/>
  <c r="AM320"/>
  <c r="AI683"/>
  <c r="AI168"/>
  <c r="J598"/>
  <c r="AM598" s="1"/>
  <c r="L590"/>
  <c r="H565"/>
  <c r="G565"/>
  <c r="AJ552"/>
  <c r="M535"/>
  <c r="AJ536"/>
  <c r="AI452"/>
  <c r="G436"/>
  <c r="J423"/>
  <c r="AL423" s="1"/>
  <c r="L408"/>
  <c r="E374"/>
  <c r="AJ409"/>
  <c r="N394"/>
  <c r="H378"/>
  <c r="J313"/>
  <c r="AM313" s="1"/>
  <c r="AI313"/>
  <c r="AJ56"/>
  <c r="AI45"/>
  <c r="AH25"/>
  <c r="AJ468"/>
  <c r="AM523"/>
  <c r="AM47"/>
  <c r="AL266"/>
  <c r="AM349"/>
  <c r="AM366"/>
  <c r="G374"/>
  <c r="AM562"/>
  <c r="AL583"/>
  <c r="AL273"/>
  <c r="AM579"/>
  <c r="AM478"/>
  <c r="AM497"/>
  <c r="AM514"/>
  <c r="AM407"/>
  <c r="AL135"/>
  <c r="AM555"/>
  <c r="N482"/>
  <c r="AH592"/>
  <c r="AM450"/>
  <c r="AM537"/>
  <c r="K312"/>
  <c r="AH56"/>
  <c r="J37"/>
  <c r="AM37" s="1"/>
  <c r="G482"/>
  <c r="F482"/>
  <c r="F298"/>
  <c r="J79"/>
  <c r="AM79" s="1"/>
  <c r="L378"/>
  <c r="D14"/>
  <c r="AM397"/>
  <c r="AL272"/>
  <c r="AL53"/>
  <c r="AL83"/>
  <c r="AL326"/>
  <c r="AL46"/>
  <c r="AL105"/>
  <c r="AM243"/>
  <c r="AL545"/>
  <c r="N374"/>
  <c r="M312"/>
  <c r="N76"/>
  <c r="AL530"/>
  <c r="AM439"/>
  <c r="AL309"/>
  <c r="AJ315"/>
  <c r="AL396"/>
  <c r="AM602"/>
  <c r="AL304"/>
  <c r="AL331"/>
  <c r="AL120"/>
  <c r="AM179"/>
  <c r="AL149"/>
  <c r="AL339"/>
  <c r="AM589"/>
  <c r="J552"/>
  <c r="AL552" s="1"/>
  <c r="J452"/>
  <c r="AM452" s="1"/>
  <c r="AI409"/>
  <c r="AH379"/>
  <c r="AJ313"/>
  <c r="AJ237"/>
  <c r="AJ44"/>
  <c r="AL588"/>
  <c r="AL582"/>
  <c r="AM354"/>
  <c r="AL365"/>
  <c r="G351"/>
  <c r="AM380"/>
  <c r="AM280"/>
  <c r="AL32"/>
  <c r="AL86"/>
  <c r="AL209"/>
  <c r="I182"/>
  <c r="I167" s="1"/>
  <c r="J82"/>
  <c r="AM82" s="1"/>
  <c r="AH283"/>
  <c r="J268"/>
  <c r="AI265"/>
  <c r="AI139"/>
  <c r="J104"/>
  <c r="AL104" s="1"/>
  <c r="AI125"/>
  <c r="J238"/>
  <c r="AM238" s="1"/>
  <c r="AJ247"/>
  <c r="AI483"/>
  <c r="AH475"/>
  <c r="F501"/>
  <c r="K459"/>
  <c r="K521"/>
  <c r="L482"/>
  <c r="M501"/>
  <c r="AH173"/>
  <c r="AH265"/>
  <c r="AI617"/>
  <c r="N615"/>
  <c r="N612" s="1"/>
  <c r="AM634"/>
  <c r="J633"/>
  <c r="AL651"/>
  <c r="AJ658"/>
  <c r="AI669"/>
  <c r="AL677"/>
  <c r="AJ680"/>
  <c r="AH683"/>
  <c r="AL694"/>
  <c r="AM706"/>
  <c r="AM330"/>
  <c r="AM606"/>
  <c r="AM405"/>
  <c r="AL64"/>
  <c r="AM36"/>
  <c r="AM59"/>
  <c r="AI598"/>
  <c r="N590"/>
  <c r="G590"/>
  <c r="J581"/>
  <c r="AL581" s="1"/>
  <c r="F19"/>
  <c r="AM585"/>
  <c r="AM434"/>
  <c r="AL593"/>
  <c r="N376"/>
  <c r="N375" s="1"/>
  <c r="AI536"/>
  <c r="AL344"/>
  <c r="AM595"/>
  <c r="AL578"/>
  <c r="AL392"/>
  <c r="AM302"/>
  <c r="AL131"/>
  <c r="AM232"/>
  <c r="AL384"/>
  <c r="AM429"/>
  <c r="AM368"/>
  <c r="AJ448"/>
  <c r="H436"/>
  <c r="M408"/>
  <c r="AH417"/>
  <c r="J402"/>
  <c r="AL402" s="1"/>
  <c r="AJ395"/>
  <c r="J388"/>
  <c r="AL388" s="1"/>
  <c r="AH313"/>
  <c r="J299"/>
  <c r="AM299" s="1"/>
  <c r="AJ290"/>
  <c r="K282"/>
  <c r="L98"/>
  <c r="L81" s="1"/>
  <c r="L80" s="1"/>
  <c r="J87"/>
  <c r="AL87" s="1"/>
  <c r="M18"/>
  <c r="F77"/>
  <c r="K42"/>
  <c r="AH37"/>
  <c r="J21"/>
  <c r="AM21" s="1"/>
  <c r="AM253"/>
  <c r="AM432"/>
  <c r="AL443"/>
  <c r="AM575"/>
  <c r="AM561"/>
  <c r="AI417"/>
  <c r="AM424"/>
  <c r="AL569"/>
  <c r="AL283"/>
  <c r="AM259"/>
  <c r="AL445"/>
  <c r="AM70"/>
  <c r="AL360"/>
  <c r="AL24"/>
  <c r="AM316"/>
  <c r="AI581"/>
  <c r="J557"/>
  <c r="AL557" s="1"/>
  <c r="J204"/>
  <c r="AL204" s="1"/>
  <c r="J78"/>
  <c r="AL78" s="1"/>
  <c r="AJ91"/>
  <c r="AI680"/>
  <c r="AM712"/>
  <c r="AM714"/>
  <c r="AL596"/>
  <c r="AL170"/>
  <c r="AL200"/>
  <c r="AM347"/>
  <c r="AM455"/>
  <c r="AM286"/>
  <c r="J437"/>
  <c r="AI437"/>
  <c r="AH409"/>
  <c r="AI352"/>
  <c r="AI290"/>
  <c r="J125"/>
  <c r="AL125" s="1"/>
  <c r="AM45"/>
  <c r="AJ33"/>
  <c r="AJ21"/>
  <c r="L501"/>
  <c r="M459"/>
  <c r="AJ651"/>
  <c r="R30" i="53"/>
  <c r="Q30"/>
  <c r="AI315" i="19"/>
  <c r="AH352"/>
  <c r="X13" i="53"/>
  <c r="L298" i="19"/>
  <c r="F474"/>
  <c r="U15" i="53"/>
  <c r="AL287" i="19"/>
  <c r="M374"/>
  <c r="AM341"/>
  <c r="AL328"/>
  <c r="V10" i="53"/>
  <c r="H650" i="19"/>
  <c r="AL462"/>
  <c r="AL511"/>
  <c r="G614"/>
  <c r="AL206"/>
  <c r="AL71"/>
  <c r="AJ79"/>
  <c r="AL281"/>
  <c r="AL137"/>
  <c r="AM123"/>
  <c r="AH581"/>
  <c r="J566"/>
  <c r="AM566" s="1"/>
  <c r="AJ557"/>
  <c r="H373"/>
  <c r="AJ373" s="1"/>
  <c r="J352"/>
  <c r="AL352" s="1"/>
  <c r="K264"/>
  <c r="N459"/>
  <c r="I235"/>
  <c r="I227" s="1"/>
  <c r="I226" s="1"/>
  <c r="AM391"/>
  <c r="AI333"/>
  <c r="AE35" i="42"/>
  <c r="AM677" i="19"/>
  <c r="D15" i="53"/>
  <c r="R15" s="1"/>
  <c r="Q23"/>
  <c r="AL357" i="19"/>
  <c r="AL504"/>
  <c r="AL258"/>
  <c r="L377"/>
  <c r="L375" s="1"/>
  <c r="AJ228"/>
  <c r="D17"/>
  <c r="J197"/>
  <c r="AL197" s="1"/>
  <c r="K457"/>
  <c r="N501"/>
  <c r="AL658"/>
  <c r="E686"/>
  <c r="AG686" s="1"/>
  <c r="H16" i="42"/>
  <c r="H20"/>
  <c r="H22"/>
  <c r="H34"/>
  <c r="AH35"/>
  <c r="F616" i="19"/>
  <c r="AK703"/>
  <c r="D28" i="53"/>
  <c r="Q28" s="1"/>
  <c r="D10"/>
  <c r="R10" s="1"/>
  <c r="D18"/>
  <c r="G14"/>
  <c r="S14" s="1"/>
  <c r="AH315" i="19"/>
  <c r="F457"/>
  <c r="V25" i="53"/>
  <c r="AL495" i="19"/>
  <c r="AM225"/>
  <c r="AM544"/>
  <c r="F182"/>
  <c r="F167" s="1"/>
  <c r="N54"/>
  <c r="N42"/>
  <c r="AH268"/>
  <c r="H457"/>
  <c r="E457"/>
  <c r="AK512"/>
  <c r="J614"/>
  <c r="J611" s="1"/>
  <c r="N614"/>
  <c r="N611" s="1"/>
  <c r="M615"/>
  <c r="M612" s="1"/>
  <c r="H10" i="42"/>
  <c r="H12"/>
  <c r="D27" i="53"/>
  <c r="Q27" s="1"/>
  <c r="AL297" i="19"/>
  <c r="AG264"/>
  <c r="L77"/>
  <c r="AH394"/>
  <c r="K551"/>
  <c r="H551"/>
  <c r="AJ256"/>
  <c r="AM433"/>
  <c r="U28" i="53"/>
  <c r="S18"/>
  <c r="S15"/>
  <c r="AH402" i="19"/>
  <c r="H19"/>
  <c r="T21" i="53"/>
  <c r="S21"/>
  <c r="I650" i="19"/>
  <c r="AK650" s="1"/>
  <c r="J315"/>
  <c r="AL486"/>
  <c r="AM641"/>
  <c r="AM345"/>
  <c r="AL156"/>
  <c r="AM317"/>
  <c r="AL367"/>
  <c r="AL267"/>
  <c r="AJ417"/>
  <c r="F374"/>
  <c r="F332"/>
  <c r="L332"/>
  <c r="J305"/>
  <c r="N298"/>
  <c r="AJ183"/>
  <c r="AJ99"/>
  <c r="AH506"/>
  <c r="M521"/>
  <c r="AM669"/>
  <c r="D7" i="41"/>
  <c r="F9" i="53"/>
  <c r="E14"/>
  <c r="AL560" i="19"/>
  <c r="G447"/>
  <c r="AL275"/>
  <c r="AI402"/>
  <c r="D21" i="53"/>
  <c r="Q21" s="1"/>
  <c r="V13"/>
  <c r="G616" i="19"/>
  <c r="AJ616" s="1"/>
  <c r="AM335"/>
  <c r="AL303"/>
  <c r="AL477"/>
  <c r="AL529"/>
  <c r="AI362"/>
  <c r="N312"/>
  <c r="N235"/>
  <c r="N227" s="1"/>
  <c r="N226" s="1"/>
  <c r="J228"/>
  <c r="AM228" s="1"/>
  <c r="K76"/>
  <c r="J152"/>
  <c r="AM152" s="1"/>
  <c r="AH87"/>
  <c r="J107"/>
  <c r="AL107" s="1"/>
  <c r="H512"/>
  <c r="AJ512" s="1"/>
  <c r="AI525"/>
  <c r="M124" i="50"/>
  <c r="M9" s="1"/>
  <c r="D25" i="53"/>
  <c r="AM25" i="19"/>
  <c r="AL68"/>
  <c r="AM68"/>
  <c r="AL55"/>
  <c r="AM55"/>
  <c r="AL574"/>
  <c r="AM556"/>
  <c r="AM481"/>
  <c r="J592"/>
  <c r="AM592" s="1"/>
  <c r="K591"/>
  <c r="K590" s="1"/>
  <c r="AM406"/>
  <c r="AL406"/>
  <c r="AL291"/>
  <c r="AM291"/>
  <c r="R23" i="53"/>
  <c r="M650" i="19"/>
  <c r="AM650" s="1"/>
  <c r="AL22"/>
  <c r="AL187"/>
  <c r="AL472"/>
  <c r="AL526"/>
  <c r="AM393"/>
  <c r="AM427"/>
  <c r="AL427"/>
  <c r="AL421"/>
  <c r="AM421"/>
  <c r="AL410"/>
  <c r="AM410"/>
  <c r="AL390"/>
  <c r="AM390"/>
  <c r="AL386"/>
  <c r="AM386"/>
  <c r="AM381"/>
  <c r="AL381"/>
  <c r="AM334"/>
  <c r="AL334"/>
  <c r="AL314"/>
  <c r="AM314"/>
  <c r="AM195"/>
  <c r="AL195"/>
  <c r="AL130"/>
  <c r="AM130"/>
  <c r="M76"/>
  <c r="AL115"/>
  <c r="AM115"/>
  <c r="N98"/>
  <c r="N81" s="1"/>
  <c r="N80" s="1"/>
  <c r="M458"/>
  <c r="M474"/>
  <c r="AL543"/>
  <c r="AM543"/>
  <c r="AM180"/>
  <c r="AL180"/>
  <c r="AG680"/>
  <c r="AL571"/>
  <c r="AM571"/>
  <c r="AM169"/>
  <c r="AL169"/>
  <c r="AL92"/>
  <c r="AM92"/>
  <c r="AL51"/>
  <c r="AM51"/>
  <c r="AM26"/>
  <c r="AL26"/>
  <c r="AJ687"/>
  <c r="AI444"/>
  <c r="AL441"/>
  <c r="AI44"/>
  <c r="F312"/>
  <c r="AM283"/>
  <c r="AM39"/>
  <c r="AM199"/>
  <c r="K19"/>
  <c r="AM324"/>
  <c r="AM431"/>
  <c r="AL431"/>
  <c r="AL404"/>
  <c r="AM404"/>
  <c r="AL285"/>
  <c r="AM285"/>
  <c r="H282"/>
  <c r="K235"/>
  <c r="K227" s="1"/>
  <c r="AM234"/>
  <c r="AL234"/>
  <c r="AM223"/>
  <c r="AL223"/>
  <c r="AM210"/>
  <c r="AL210"/>
  <c r="N152"/>
  <c r="N79"/>
  <c r="AH152"/>
  <c r="AI154"/>
  <c r="AH154"/>
  <c r="E79"/>
  <c r="AI79" s="1"/>
  <c r="K501"/>
  <c r="J502"/>
  <c r="L490"/>
  <c r="J491"/>
  <c r="AL568"/>
  <c r="AM568"/>
  <c r="AG501"/>
  <c r="AH502"/>
  <c r="G204"/>
  <c r="G76" s="1"/>
  <c r="AI215"/>
  <c r="AJ677"/>
  <c r="AI677"/>
  <c r="AK683"/>
  <c r="AL683"/>
  <c r="AL65"/>
  <c r="AM580"/>
  <c r="F408"/>
  <c r="AL174"/>
  <c r="AL587"/>
  <c r="AJ581"/>
  <c r="AM492"/>
  <c r="AI592"/>
  <c r="AL284"/>
  <c r="AL414"/>
  <c r="AM414"/>
  <c r="G377"/>
  <c r="AJ377" s="1"/>
  <c r="AJ402"/>
  <c r="M378"/>
  <c r="F378"/>
  <c r="F373"/>
  <c r="AM363"/>
  <c r="AL363"/>
  <c r="AL208"/>
  <c r="AM208"/>
  <c r="I76"/>
  <c r="AL119"/>
  <c r="AM119"/>
  <c r="AM104"/>
  <c r="AL94"/>
  <c r="AM94"/>
  <c r="AL73"/>
  <c r="AM73"/>
  <c r="AM531"/>
  <c r="AL531"/>
  <c r="F33" i="53"/>
  <c r="J35"/>
  <c r="AL550" i="19"/>
  <c r="AM550"/>
  <c r="AL446"/>
  <c r="AM446"/>
  <c r="AM29"/>
  <c r="AL29"/>
  <c r="AL499"/>
  <c r="AM499"/>
  <c r="AI502"/>
  <c r="AL451"/>
  <c r="AM438"/>
  <c r="AL178"/>
  <c r="AL584"/>
  <c r="AL508"/>
  <c r="AI274"/>
  <c r="AM43"/>
  <c r="AL48"/>
  <c r="AL161"/>
  <c r="AM171"/>
  <c r="AL288"/>
  <c r="AM288"/>
  <c r="G235"/>
  <c r="G227" s="1"/>
  <c r="AJ236"/>
  <c r="K458"/>
  <c r="J487"/>
  <c r="AM487" s="1"/>
  <c r="AM605"/>
  <c r="AL605"/>
  <c r="AH275"/>
  <c r="F274"/>
  <c r="F264" s="1"/>
  <c r="AJ496"/>
  <c r="AI496"/>
  <c r="AH91"/>
  <c r="AI91"/>
  <c r="AI624"/>
  <c r="E616"/>
  <c r="AJ664"/>
  <c r="AI664"/>
  <c r="G663"/>
  <c r="AJ663" s="1"/>
  <c r="AJ152"/>
  <c r="M351"/>
  <c r="AH228"/>
  <c r="J99"/>
  <c r="AM99" s="1"/>
  <c r="J56"/>
  <c r="AL56" s="1"/>
  <c r="E54"/>
  <c r="J101"/>
  <c r="AL101" s="1"/>
  <c r="F490"/>
  <c r="F521"/>
  <c r="K482"/>
  <c r="E18" i="41"/>
  <c r="I616" i="19"/>
  <c r="AK616" s="1"/>
  <c r="H615"/>
  <c r="AH677"/>
  <c r="H24" i="42"/>
  <c r="AJ25" i="19"/>
  <c r="AH700"/>
  <c r="H35" i="53"/>
  <c r="J607" i="19"/>
  <c r="M565"/>
  <c r="AI566"/>
  <c r="N436"/>
  <c r="AJ428"/>
  <c r="N422"/>
  <c r="AH333"/>
  <c r="J247"/>
  <c r="AL247" s="1"/>
  <c r="M235"/>
  <c r="M227" s="1"/>
  <c r="AI21"/>
  <c r="J116"/>
  <c r="AM116" s="1"/>
  <c r="AJ125"/>
  <c r="O7" i="41"/>
  <c r="AH680" i="19"/>
  <c r="AH437"/>
  <c r="G378"/>
  <c r="H298"/>
  <c r="AH21"/>
  <c r="AJ513"/>
  <c r="N521"/>
  <c r="J91"/>
  <c r="AL91" s="1"/>
  <c r="J168"/>
  <c r="AM168" s="1"/>
  <c r="AL641"/>
  <c r="H15" i="42"/>
  <c r="F14" i="53"/>
  <c r="J536" i="19"/>
  <c r="AM536" s="1"/>
  <c r="J333"/>
  <c r="AJ283"/>
  <c r="AI228"/>
  <c r="AH184"/>
  <c r="F98"/>
  <c r="M42"/>
  <c r="M20" s="1"/>
  <c r="AH45"/>
  <c r="I42"/>
  <c r="J241"/>
  <c r="AM241" s="1"/>
  <c r="M633"/>
  <c r="AM37" i="42"/>
  <c r="N35" i="53"/>
  <c r="S28"/>
  <c r="AH377" i="19"/>
  <c r="AL350"/>
  <c r="AM350"/>
  <c r="AL62"/>
  <c r="AM62"/>
  <c r="G633"/>
  <c r="AI641"/>
  <c r="D12" i="53"/>
  <c r="AH428" i="19"/>
  <c r="AJ423"/>
  <c r="G422"/>
  <c r="AJ422" s="1"/>
  <c r="AI423"/>
  <c r="AL311"/>
  <c r="AM311"/>
  <c r="AI305"/>
  <c r="G298"/>
  <c r="AJ305"/>
  <c r="AM301"/>
  <c r="AL301"/>
  <c r="AM250"/>
  <c r="AL250"/>
  <c r="AH236"/>
  <c r="F235"/>
  <c r="F227" s="1"/>
  <c r="F226" s="1"/>
  <c r="AM231"/>
  <c r="AL231"/>
  <c r="AL155"/>
  <c r="AM155"/>
  <c r="AL150"/>
  <c r="AM150"/>
  <c r="AL72"/>
  <c r="AM72"/>
  <c r="AM67"/>
  <c r="AL67"/>
  <c r="AM113"/>
  <c r="AL113"/>
  <c r="AH204"/>
  <c r="AH215"/>
  <c r="AF35" i="42"/>
  <c r="AP36"/>
  <c r="X28" i="53"/>
  <c r="W28"/>
  <c r="V28"/>
  <c r="AM418" i="19"/>
  <c r="AL418"/>
  <c r="AM205"/>
  <c r="AL205"/>
  <c r="AM106"/>
  <c r="AL106"/>
  <c r="AK152"/>
  <c r="I79"/>
  <c r="I77" s="1"/>
  <c r="F633"/>
  <c r="AH634"/>
  <c r="F614"/>
  <c r="T12" i="53"/>
  <c r="G615" i="19"/>
  <c r="G551"/>
  <c r="F42"/>
  <c r="F436"/>
  <c r="L227"/>
  <c r="L226" s="1"/>
  <c r="M373"/>
  <c r="AM85"/>
  <c r="AL212"/>
  <c r="AL50"/>
  <c r="AM111"/>
  <c r="AM548"/>
  <c r="AM694"/>
  <c r="AL608"/>
  <c r="AM608"/>
  <c r="AL603"/>
  <c r="AM603"/>
  <c r="AM370"/>
  <c r="AL370"/>
  <c r="AL255"/>
  <c r="AM255"/>
  <c r="AM159"/>
  <c r="AL159"/>
  <c r="AM117"/>
  <c r="AL117"/>
  <c r="AI100"/>
  <c r="AH78"/>
  <c r="AI78"/>
  <c r="I458"/>
  <c r="AJ173"/>
  <c r="AI173"/>
  <c r="F35" i="42"/>
  <c r="AL35" s="1"/>
  <c r="AM36"/>
  <c r="AK36"/>
  <c r="AL36"/>
  <c r="AL356" i="19"/>
  <c r="AM356"/>
  <c r="AL228"/>
  <c r="AJ100"/>
  <c r="G98"/>
  <c r="G81" s="1"/>
  <c r="F458"/>
  <c r="F459"/>
  <c r="H408"/>
  <c r="AH687"/>
  <c r="AM271"/>
  <c r="AL271"/>
  <c r="AM262"/>
  <c r="AL262"/>
  <c r="AM256"/>
  <c r="AL256"/>
  <c r="AH33"/>
  <c r="AI33"/>
  <c r="AH468"/>
  <c r="E458"/>
  <c r="AI468"/>
  <c r="G458"/>
  <c r="G474"/>
  <c r="AJ474" s="1"/>
  <c r="AI479"/>
  <c r="AJ491"/>
  <c r="AI491"/>
  <c r="G490"/>
  <c r="AJ490" s="1"/>
  <c r="X26" i="53"/>
  <c r="W26"/>
  <c r="V26"/>
  <c r="AM361" i="19"/>
  <c r="AL361"/>
  <c r="AL296"/>
  <c r="AM296"/>
  <c r="AI651"/>
  <c r="E650"/>
  <c r="E614"/>
  <c r="Q31" i="53"/>
  <c r="AM576" i="19"/>
  <c r="E76"/>
  <c r="AL336"/>
  <c r="AM336"/>
  <c r="G312"/>
  <c r="AJ323"/>
  <c r="AM129"/>
  <c r="AL129"/>
  <c r="AM88"/>
  <c r="AL88"/>
  <c r="AJ87"/>
  <c r="AL41"/>
  <c r="AM41"/>
  <c r="M457"/>
  <c r="M482"/>
  <c r="N457"/>
  <c r="N474"/>
  <c r="AM541"/>
  <c r="AL541"/>
  <c r="AM533"/>
  <c r="AL533"/>
  <c r="M686"/>
  <c r="AM687"/>
  <c r="AK700"/>
  <c r="AL700"/>
  <c r="W16" i="53"/>
  <c r="D16"/>
  <c r="W19"/>
  <c r="V19"/>
  <c r="D19"/>
  <c r="X22"/>
  <c r="W22"/>
  <c r="Q25"/>
  <c r="R25"/>
  <c r="AM570" i="19"/>
  <c r="AL570"/>
  <c r="AI57"/>
  <c r="AJ57"/>
  <c r="G54"/>
  <c r="AG700"/>
  <c r="AI700"/>
  <c r="AH598"/>
  <c r="AL45"/>
  <c r="AJ641"/>
  <c r="AL240"/>
  <c r="AI25"/>
  <c r="AI82"/>
  <c r="H376"/>
  <c r="H394"/>
  <c r="K378"/>
  <c r="J378" s="1"/>
  <c r="K332"/>
  <c r="J342"/>
  <c r="AL196"/>
  <c r="AM196"/>
  <c r="AL134"/>
  <c r="AM134"/>
  <c r="AI99"/>
  <c r="E98"/>
  <c r="J513"/>
  <c r="K512"/>
  <c r="L457"/>
  <c r="L474"/>
  <c r="J474" s="1"/>
  <c r="J525"/>
  <c r="L521"/>
  <c r="I663"/>
  <c r="AK663" s="1"/>
  <c r="AL664"/>
  <c r="I614"/>
  <c r="AL680"/>
  <c r="AM680"/>
  <c r="J604"/>
  <c r="L565"/>
  <c r="J428"/>
  <c r="AL412"/>
  <c r="I374"/>
  <c r="AI87"/>
  <c r="J191"/>
  <c r="J194"/>
  <c r="AI275"/>
  <c r="AH474"/>
  <c r="AK482"/>
  <c r="AK521"/>
  <c r="AH496"/>
  <c r="AH525"/>
  <c r="E7" i="41"/>
  <c r="N616" i="19"/>
  <c r="E9" i="53"/>
  <c r="W25"/>
  <c r="L535" i="19"/>
  <c r="L312"/>
  <c r="N282"/>
  <c r="G282"/>
  <c r="I54"/>
  <c r="AH522"/>
  <c r="AH479"/>
  <c r="C18" i="41"/>
  <c r="N124" i="50"/>
  <c r="N9" s="1"/>
  <c r="AJ604" i="19"/>
  <c r="AI256"/>
  <c r="AH483"/>
  <c r="AJ215"/>
  <c r="AJ617"/>
  <c r="AH706"/>
  <c r="AP37" i="42"/>
  <c r="E34" i="53"/>
  <c r="M590" i="19"/>
  <c r="AM204"/>
  <c r="N565"/>
  <c r="M447"/>
  <c r="M332"/>
  <c r="H235"/>
  <c r="H227" s="1"/>
  <c r="H226" s="1"/>
  <c r="AJ45"/>
  <c r="J44"/>
  <c r="AM44" s="1"/>
  <c r="O18" i="41"/>
  <c r="N21"/>
  <c r="N18" s="1"/>
  <c r="J686" i="19"/>
  <c r="H11" i="42"/>
  <c r="H30"/>
  <c r="E43" i="52"/>
  <c r="AH566" i="19"/>
  <c r="AJ542"/>
  <c r="L447"/>
  <c r="AJ379"/>
  <c r="AI247"/>
  <c r="AH513"/>
  <c r="AJ517"/>
  <c r="J506"/>
  <c r="N490"/>
  <c r="AM617"/>
  <c r="I615"/>
  <c r="N633"/>
  <c r="AJ683"/>
  <c r="H13" i="42"/>
  <c r="AG37"/>
  <c r="AO37" s="1"/>
  <c r="C7" i="41"/>
  <c r="M18"/>
  <c r="N13"/>
  <c r="AH591" i="19"/>
  <c r="AI591"/>
  <c r="AH290"/>
  <c r="F282"/>
  <c r="AH282" s="1"/>
  <c r="AM244"/>
  <c r="AL244"/>
  <c r="J183"/>
  <c r="L182"/>
  <c r="AH183"/>
  <c r="E182"/>
  <c r="AM176"/>
  <c r="AL176"/>
  <c r="J173"/>
  <c r="M77"/>
  <c r="M19"/>
  <c r="AM38"/>
  <c r="AL38"/>
  <c r="AL34"/>
  <c r="AM34"/>
  <c r="L264"/>
  <c r="J265"/>
  <c r="H482"/>
  <c r="H458"/>
  <c r="AJ522"/>
  <c r="G521"/>
  <c r="AJ521" s="1"/>
  <c r="AI522"/>
  <c r="G457"/>
  <c r="J615"/>
  <c r="AL624"/>
  <c r="AM624"/>
  <c r="J616"/>
  <c r="H614"/>
  <c r="H633"/>
  <c r="AJ634"/>
  <c r="E35" i="42"/>
  <c r="AN36"/>
  <c r="M35" i="53"/>
  <c r="E33"/>
  <c r="W11"/>
  <c r="D11"/>
  <c r="V11"/>
  <c r="L9"/>
  <c r="R24"/>
  <c r="I75" i="19"/>
  <c r="AM136"/>
  <c r="AI448"/>
  <c r="AH448"/>
  <c r="L436"/>
  <c r="J436" s="1"/>
  <c r="J444"/>
  <c r="K374"/>
  <c r="K408"/>
  <c r="K376"/>
  <c r="K375" s="1"/>
  <c r="J395"/>
  <c r="F375"/>
  <c r="F18"/>
  <c r="F17" s="1"/>
  <c r="AL577"/>
  <c r="AM577"/>
  <c r="H591"/>
  <c r="AJ592"/>
  <c r="AL586"/>
  <c r="AM586"/>
  <c r="AL437"/>
  <c r="AM437"/>
  <c r="AI183"/>
  <c r="AL601"/>
  <c r="AM601"/>
  <c r="AH139"/>
  <c r="H29" i="42"/>
  <c r="AL600" i="19"/>
  <c r="AM600"/>
  <c r="AL454"/>
  <c r="AM454"/>
  <c r="AM151"/>
  <c r="AL151"/>
  <c r="O35" i="53"/>
  <c r="R32"/>
  <c r="AM290" i="19"/>
  <c r="F565"/>
  <c r="AM177"/>
  <c r="AL371"/>
  <c r="AM442"/>
  <c r="K565"/>
  <c r="AK447"/>
  <c r="M422"/>
  <c r="P35" i="53"/>
  <c r="AM293" i="19"/>
  <c r="AK565"/>
  <c r="H535"/>
  <c r="AJ535" s="1"/>
  <c r="AJ452"/>
  <c r="AJ444"/>
  <c r="AL549"/>
  <c r="AI428"/>
  <c r="H42"/>
  <c r="H20" s="1"/>
  <c r="AM411"/>
  <c r="AL411"/>
  <c r="N351"/>
  <c r="AJ487"/>
  <c r="AM713"/>
  <c r="N447"/>
  <c r="J417"/>
  <c r="K394"/>
  <c r="AJ362"/>
  <c r="AJ184"/>
  <c r="M182"/>
  <c r="M167" s="1"/>
  <c r="M166" s="1"/>
  <c r="AI56"/>
  <c r="AD23" i="24"/>
  <c r="AL23"/>
  <c r="AP23"/>
  <c r="AH23"/>
  <c r="J185" i="19"/>
  <c r="AJ502"/>
  <c r="J496"/>
  <c r="N8" i="41"/>
  <c r="N650" i="19"/>
  <c r="H18" i="42"/>
  <c r="H32"/>
  <c r="D17" i="53"/>
  <c r="AI542" i="19"/>
  <c r="AH452"/>
  <c r="H447"/>
  <c r="AJ447" s="1"/>
  <c r="M436"/>
  <c r="L422"/>
  <c r="N378"/>
  <c r="H374"/>
  <c r="K298"/>
  <c r="AK264"/>
  <c r="AI37"/>
  <c r="AJ139"/>
  <c r="N663"/>
  <c r="M663"/>
  <c r="AM663" s="1"/>
  <c r="AI694"/>
  <c r="H17" i="42"/>
  <c r="H31"/>
  <c r="O124" i="50"/>
  <c r="O9" s="1"/>
  <c r="U23" i="53"/>
  <c r="U26"/>
  <c r="AH604" i="19"/>
  <c r="AL382"/>
  <c r="L351"/>
  <c r="N332"/>
  <c r="H312"/>
  <c r="AI237"/>
  <c r="J184"/>
  <c r="F54"/>
  <c r="K54"/>
  <c r="AJ483"/>
  <c r="AJ525"/>
  <c r="E615"/>
  <c r="L14" i="53"/>
  <c r="F81" i="19"/>
  <c r="AP16" i="24"/>
  <c r="AH16"/>
  <c r="AL16"/>
  <c r="AI460" i="19"/>
  <c r="J475"/>
  <c r="H204"/>
  <c r="H76" s="1"/>
  <c r="I686"/>
  <c r="U11" i="53"/>
  <c r="W31"/>
  <c r="L18" i="19"/>
  <c r="AH388"/>
  <c r="K351"/>
  <c r="AH342"/>
  <c r="J57"/>
  <c r="J33"/>
  <c r="AJ475"/>
  <c r="AH517"/>
  <c r="AM658"/>
  <c r="H21" i="42"/>
  <c r="AC35"/>
  <c r="AI35"/>
  <c r="D43" i="52"/>
  <c r="AD16" i="24"/>
  <c r="Q20" i="53"/>
  <c r="AM274" i="19"/>
  <c r="U9" i="53"/>
  <c r="AM552" i="19"/>
  <c r="Q26" i="53"/>
  <c r="R26"/>
  <c r="T14"/>
  <c r="AH237" i="19"/>
  <c r="AJ501"/>
  <c r="J448"/>
  <c r="AM337"/>
  <c r="AL337"/>
  <c r="AM261"/>
  <c r="AL261"/>
  <c r="AL573"/>
  <c r="AM573"/>
  <c r="AL325"/>
  <c r="AM325"/>
  <c r="AL558"/>
  <c r="AM558"/>
  <c r="AM449"/>
  <c r="AM559"/>
  <c r="AM453"/>
  <c r="AL307"/>
  <c r="AL329"/>
  <c r="K447"/>
  <c r="AL563"/>
  <c r="AM563"/>
  <c r="N535"/>
  <c r="M375"/>
  <c r="G394"/>
  <c r="G376"/>
  <c r="AH305"/>
  <c r="E235"/>
  <c r="AL201"/>
  <c r="AM201"/>
  <c r="AL553"/>
  <c r="J362"/>
  <c r="L282"/>
  <c r="F6" i="21"/>
  <c r="E663" i="19"/>
  <c r="AH663" s="1"/>
  <c r="AI323"/>
  <c r="I457"/>
  <c r="J460"/>
  <c r="AL164"/>
  <c r="L76"/>
  <c r="L394"/>
  <c r="AM572"/>
  <c r="AL97"/>
  <c r="N551"/>
  <c r="L458"/>
  <c r="J479"/>
  <c r="H14" i="42"/>
  <c r="AH247" i="19"/>
  <c r="H182"/>
  <c r="H167" s="1"/>
  <c r="L551"/>
  <c r="J551" s="1"/>
  <c r="AJ437"/>
  <c r="AH512"/>
  <c r="N512"/>
  <c r="AH669"/>
  <c r="N686"/>
  <c r="H19" i="42"/>
  <c r="H26"/>
  <c r="V16" i="24"/>
  <c r="Z16"/>
  <c r="F16"/>
  <c r="J483" i="19"/>
  <c r="L512"/>
  <c r="J517"/>
  <c r="C35" i="53"/>
  <c r="T20"/>
  <c r="S22"/>
  <c r="U32"/>
  <c r="I633" i="19"/>
  <c r="E47" i="51"/>
  <c r="E9"/>
  <c r="E87"/>
  <c r="AJ459" i="19" l="1"/>
  <c r="AM581"/>
  <c r="AG35" i="42"/>
  <c r="AJ76" i="19"/>
  <c r="AL154"/>
  <c r="AJ565"/>
  <c r="E18"/>
  <c r="E375"/>
  <c r="AM323"/>
  <c r="R13" i="53"/>
  <c r="AL614" i="19"/>
  <c r="E77"/>
  <c r="J422"/>
  <c r="AM422" s="1"/>
  <c r="AM78"/>
  <c r="R21" i="53"/>
  <c r="AH650" i="19"/>
  <c r="AH633"/>
  <c r="AM110"/>
  <c r="R29" i="53"/>
  <c r="AK77" i="19"/>
  <c r="J42"/>
  <c r="Q10" i="53"/>
  <c r="G33"/>
  <c r="S33" s="1"/>
  <c r="AM237" i="19"/>
  <c r="AH422"/>
  <c r="N372"/>
  <c r="AM468"/>
  <c r="D9" i="53"/>
  <c r="M372" i="19"/>
  <c r="AL542"/>
  <c r="G20"/>
  <c r="AJ20" s="1"/>
  <c r="S9" i="53"/>
  <c r="J459" i="19"/>
  <c r="AL598"/>
  <c r="AL238"/>
  <c r="AH42"/>
  <c r="AJ351"/>
  <c r="AH375"/>
  <c r="J591"/>
  <c r="AL591" s="1"/>
  <c r="AI551"/>
  <c r="AH378"/>
  <c r="AM236"/>
  <c r="E20"/>
  <c r="AH376"/>
  <c r="AM188"/>
  <c r="AJ614"/>
  <c r="AI378"/>
  <c r="J490"/>
  <c r="N74"/>
  <c r="J298"/>
  <c r="AM298" s="1"/>
  <c r="J457"/>
  <c r="AM379"/>
  <c r="AL42"/>
  <c r="AM125"/>
  <c r="AJ77"/>
  <c r="L372"/>
  <c r="H456"/>
  <c r="AL592"/>
  <c r="J535"/>
  <c r="AL535" s="1"/>
  <c r="AM352"/>
  <c r="AH373"/>
  <c r="J590"/>
  <c r="AL590" s="1"/>
  <c r="J81"/>
  <c r="AL81" s="1"/>
  <c r="AM247"/>
  <c r="AL452"/>
  <c r="J98"/>
  <c r="AL98" s="1"/>
  <c r="AL21"/>
  <c r="AM633"/>
  <c r="I372"/>
  <c r="AK372" s="1"/>
  <c r="N18"/>
  <c r="I80"/>
  <c r="AK80" s="1"/>
  <c r="AJ408"/>
  <c r="AJ436"/>
  <c r="I166"/>
  <c r="AK166" s="1"/>
  <c r="AL373"/>
  <c r="N20"/>
  <c r="N16"/>
  <c r="J312"/>
  <c r="AL312" s="1"/>
  <c r="AM42"/>
  <c r="AM557"/>
  <c r="J77"/>
  <c r="AH551"/>
  <c r="AI42"/>
  <c r="AM611"/>
  <c r="AL522"/>
  <c r="AI332"/>
  <c r="AH615"/>
  <c r="AL44"/>
  <c r="AL79"/>
  <c r="AJ650"/>
  <c r="AL313"/>
  <c r="AI374"/>
  <c r="AJ374"/>
  <c r="AM402"/>
  <c r="J235"/>
  <c r="AL235" s="1"/>
  <c r="F372"/>
  <c r="Q22" i="53"/>
  <c r="AM373" i="19"/>
  <c r="G613"/>
  <c r="AM409"/>
  <c r="F613"/>
  <c r="F610" s="1"/>
  <c r="AL37"/>
  <c r="AI482"/>
  <c r="AM107"/>
  <c r="AP35" i="42"/>
  <c r="D11" i="19"/>
  <c r="AN35" i="42"/>
  <c r="AM35"/>
  <c r="H613" i="19"/>
  <c r="AI686"/>
  <c r="Q15" i="53"/>
  <c r="L17" i="19"/>
  <c r="AI616"/>
  <c r="AI501"/>
  <c r="AL99"/>
  <c r="AJ482"/>
  <c r="AL487"/>
  <c r="AL566"/>
  <c r="AL116"/>
  <c r="AH457"/>
  <c r="K17"/>
  <c r="J375"/>
  <c r="AL375" s="1"/>
  <c r="AL82"/>
  <c r="AL650"/>
  <c r="G166"/>
  <c r="AL436"/>
  <c r="H372"/>
  <c r="J482"/>
  <c r="AL482" s="1"/>
  <c r="AM100"/>
  <c r="AJ551"/>
  <c r="AI565"/>
  <c r="AM423"/>
  <c r="AH374"/>
  <c r="N75"/>
  <c r="I16"/>
  <c r="AM388"/>
  <c r="J332"/>
  <c r="AL332" s="1"/>
  <c r="G16"/>
  <c r="F456"/>
  <c r="AG394"/>
  <c r="M16"/>
  <c r="M13" s="1"/>
  <c r="AM87"/>
  <c r="AI377"/>
  <c r="I19"/>
  <c r="I17" s="1"/>
  <c r="AI204"/>
  <c r="E19"/>
  <c r="AH19" s="1"/>
  <c r="AM81"/>
  <c r="AM459"/>
  <c r="AL459"/>
  <c r="AI422"/>
  <c r="AH264"/>
  <c r="AH535"/>
  <c r="L19"/>
  <c r="J19" s="1"/>
  <c r="AM268"/>
  <c r="AL268"/>
  <c r="AI264"/>
  <c r="AJ633"/>
  <c r="M80"/>
  <c r="M74" s="1"/>
  <c r="AL299"/>
  <c r="AI535"/>
  <c r="J521"/>
  <c r="AL521" s="1"/>
  <c r="AM56"/>
  <c r="AL241"/>
  <c r="AL168"/>
  <c r="F166"/>
  <c r="J377"/>
  <c r="G372"/>
  <c r="K456"/>
  <c r="J501"/>
  <c r="AH332"/>
  <c r="F80"/>
  <c r="D14" i="53"/>
  <c r="Q14" s="1"/>
  <c r="J264" i="19"/>
  <c r="AM264" s="1"/>
  <c r="I20"/>
  <c r="I15" s="1"/>
  <c r="I14" s="1"/>
  <c r="AG422"/>
  <c r="R27" i="53"/>
  <c r="AM197" i="19"/>
  <c r="AH501"/>
  <c r="G34" i="53"/>
  <c r="G35" s="1"/>
  <c r="U14"/>
  <c r="AY23" i="24"/>
  <c r="N456" i="19"/>
  <c r="AL457"/>
  <c r="AK35" i="42"/>
  <c r="AM614" i="19"/>
  <c r="AL616"/>
  <c r="AJ378"/>
  <c r="R28" i="53"/>
  <c r="AH686" i="19"/>
  <c r="R18" i="53"/>
  <c r="Q18"/>
  <c r="AL305" i="19"/>
  <c r="AM305"/>
  <c r="AM315"/>
  <c r="AL315"/>
  <c r="AH458"/>
  <c r="J447"/>
  <c r="AL447" s="1"/>
  <c r="AG565"/>
  <c r="AJ312"/>
  <c r="AH565"/>
  <c r="F35" i="53"/>
  <c r="AJ298" i="19"/>
  <c r="M17"/>
  <c r="AO35" i="42"/>
  <c r="AM101" i="19"/>
  <c r="AM457"/>
  <c r="G456"/>
  <c r="AJ456" s="1"/>
  <c r="AL536"/>
  <c r="AM91"/>
  <c r="J458"/>
  <c r="AL458" s="1"/>
  <c r="N7" i="41"/>
  <c r="AJ615" i="19"/>
  <c r="AH274"/>
  <c r="AH79"/>
  <c r="AM333"/>
  <c r="AL333"/>
  <c r="AM686"/>
  <c r="AH616"/>
  <c r="AG616"/>
  <c r="AL491"/>
  <c r="AM491"/>
  <c r="AJ282"/>
  <c r="AG152"/>
  <c r="AI152"/>
  <c r="AJ42"/>
  <c r="G19"/>
  <c r="AJ19" s="1"/>
  <c r="AL607"/>
  <c r="AM607"/>
  <c r="AL502"/>
  <c r="AM502"/>
  <c r="N19"/>
  <c r="N77"/>
  <c r="N17" s="1"/>
  <c r="AL474"/>
  <c r="AM474"/>
  <c r="M613"/>
  <c r="M610" s="1"/>
  <c r="AM525"/>
  <c r="AL525"/>
  <c r="AJ54"/>
  <c r="AI54"/>
  <c r="AI614"/>
  <c r="E611"/>
  <c r="M456"/>
  <c r="J565"/>
  <c r="AM565" s="1"/>
  <c r="AL663"/>
  <c r="AG474"/>
  <c r="AI474"/>
  <c r="AI98"/>
  <c r="AH98"/>
  <c r="H375"/>
  <c r="H18"/>
  <c r="H17" s="1"/>
  <c r="Q16" i="53"/>
  <c r="R16"/>
  <c r="AG650" i="19"/>
  <c r="AI650"/>
  <c r="Q12" i="53"/>
  <c r="R12"/>
  <c r="AY16" i="24"/>
  <c r="J394" i="19"/>
  <c r="AM394" s="1"/>
  <c r="H16"/>
  <c r="H13" s="1"/>
  <c r="AL152"/>
  <c r="AJ458"/>
  <c r="AI490"/>
  <c r="AH490"/>
  <c r="AG490"/>
  <c r="AM428"/>
  <c r="AL428"/>
  <c r="E81"/>
  <c r="E80" s="1"/>
  <c r="T33" i="53"/>
  <c r="U33"/>
  <c r="AM194" i="19"/>
  <c r="AL194"/>
  <c r="AM342"/>
  <c r="AL342"/>
  <c r="E16"/>
  <c r="AI76"/>
  <c r="AJ98"/>
  <c r="AL191"/>
  <c r="AM191"/>
  <c r="AL604"/>
  <c r="AM604"/>
  <c r="AM513"/>
  <c r="AL513"/>
  <c r="R19" i="53"/>
  <c r="Q19"/>
  <c r="AJ235" i="19"/>
  <c r="AI633"/>
  <c r="AL506"/>
  <c r="AM506"/>
  <c r="AI458"/>
  <c r="AI282"/>
  <c r="AH614"/>
  <c r="F611"/>
  <c r="AL422"/>
  <c r="V14" i="53"/>
  <c r="X14"/>
  <c r="L34"/>
  <c r="W14"/>
  <c r="AL185" i="19"/>
  <c r="AM185"/>
  <c r="AM417"/>
  <c r="AL417"/>
  <c r="AL444"/>
  <c r="AM444"/>
  <c r="X9" i="53"/>
  <c r="W9"/>
  <c r="V9"/>
  <c r="L33"/>
  <c r="J182" i="19"/>
  <c r="L167"/>
  <c r="J167" s="1"/>
  <c r="AM616"/>
  <c r="F75"/>
  <c r="AL57"/>
  <c r="AM57"/>
  <c r="AG447"/>
  <c r="AH447"/>
  <c r="AI447"/>
  <c r="N613"/>
  <c r="N610" s="1"/>
  <c r="AJ204"/>
  <c r="AL395"/>
  <c r="AM395"/>
  <c r="R11" i="53"/>
  <c r="Q11"/>
  <c r="AL173" i="19"/>
  <c r="AM173"/>
  <c r="AL183"/>
  <c r="AM183"/>
  <c r="J227"/>
  <c r="AM227" s="1"/>
  <c r="K226"/>
  <c r="J226" s="1"/>
  <c r="AL77"/>
  <c r="AM77"/>
  <c r="AK686"/>
  <c r="AL686"/>
  <c r="AH125"/>
  <c r="F76"/>
  <c r="K18"/>
  <c r="J18" s="1"/>
  <c r="AM18" s="1"/>
  <c r="J376"/>
  <c r="AK375"/>
  <c r="E612"/>
  <c r="AI615"/>
  <c r="AM378"/>
  <c r="AL378"/>
  <c r="K75"/>
  <c r="K166"/>
  <c r="K74" s="1"/>
  <c r="J351"/>
  <c r="K20"/>
  <c r="J20" s="1"/>
  <c r="AM20" s="1"/>
  <c r="J54"/>
  <c r="AM496"/>
  <c r="AL496"/>
  <c r="G226"/>
  <c r="AJ226" s="1"/>
  <c r="AJ227"/>
  <c r="H590"/>
  <c r="AJ590" s="1"/>
  <c r="AJ591"/>
  <c r="J408"/>
  <c r="K372"/>
  <c r="J372" s="1"/>
  <c r="J612"/>
  <c r="AM612" s="1"/>
  <c r="AM615"/>
  <c r="AL615"/>
  <c r="J613"/>
  <c r="AL33"/>
  <c r="AM33"/>
  <c r="AL184"/>
  <c r="AM184"/>
  <c r="M75"/>
  <c r="M15" s="1"/>
  <c r="M12" s="1"/>
  <c r="AM436"/>
  <c r="AG482"/>
  <c r="AH482"/>
  <c r="AM475"/>
  <c r="AL475"/>
  <c r="F20"/>
  <c r="AH54"/>
  <c r="AH351"/>
  <c r="AI351"/>
  <c r="AG351"/>
  <c r="Q17" i="53"/>
  <c r="R17"/>
  <c r="J374" i="19"/>
  <c r="K16"/>
  <c r="K13" s="1"/>
  <c r="E35" i="53"/>
  <c r="AJ457" i="19"/>
  <c r="AI457"/>
  <c r="AL265"/>
  <c r="AM265"/>
  <c r="AI182"/>
  <c r="AH182"/>
  <c r="E167"/>
  <c r="E166" s="1"/>
  <c r="AH590"/>
  <c r="AG590"/>
  <c r="AI590"/>
  <c r="M226"/>
  <c r="J282"/>
  <c r="AJ182"/>
  <c r="AJ167"/>
  <c r="H166"/>
  <c r="H74" s="1"/>
  <c r="H75"/>
  <c r="AK459"/>
  <c r="I456"/>
  <c r="AK456" s="1"/>
  <c r="AG521"/>
  <c r="AI521"/>
  <c r="AH521"/>
  <c r="E227"/>
  <c r="E226" s="1"/>
  <c r="AI235"/>
  <c r="AH235"/>
  <c r="AI408"/>
  <c r="AG408"/>
  <c r="E372"/>
  <c r="AH408"/>
  <c r="Q9" i="53"/>
  <c r="R9"/>
  <c r="AG512" i="19"/>
  <c r="AI512"/>
  <c r="N14"/>
  <c r="N11" s="1"/>
  <c r="AI312"/>
  <c r="AG312"/>
  <c r="J76"/>
  <c r="L16"/>
  <c r="AM490"/>
  <c r="AL490"/>
  <c r="E613"/>
  <c r="J80"/>
  <c r="AG298"/>
  <c r="AH298"/>
  <c r="AI298"/>
  <c r="AH312"/>
  <c r="J512"/>
  <c r="L456"/>
  <c r="AG459"/>
  <c r="AH459"/>
  <c r="E456"/>
  <c r="AI459"/>
  <c r="AM479"/>
  <c r="AL479"/>
  <c r="AL483"/>
  <c r="AM483"/>
  <c r="AI436"/>
  <c r="AH436"/>
  <c r="AG436"/>
  <c r="AJ376"/>
  <c r="AI376"/>
  <c r="G18"/>
  <c r="G17" s="1"/>
  <c r="G375"/>
  <c r="AM517"/>
  <c r="AL517"/>
  <c r="AL394"/>
  <c r="AL362"/>
  <c r="AM362"/>
  <c r="AL448"/>
  <c r="AM448"/>
  <c r="AK633"/>
  <c r="I613"/>
  <c r="AL633"/>
  <c r="AL551"/>
  <c r="AM551"/>
  <c r="AM460"/>
  <c r="AL460"/>
  <c r="AI663"/>
  <c r="AG663"/>
  <c r="AJ394"/>
  <c r="AI394"/>
  <c r="E17" l="1"/>
  <c r="AM447"/>
  <c r="AH613"/>
  <c r="AM535"/>
  <c r="AI20"/>
  <c r="AH18"/>
  <c r="AH20"/>
  <c r="AG375"/>
  <c r="AM312"/>
  <c r="AL298"/>
  <c r="AM590"/>
  <c r="I74"/>
  <c r="AK74" s="1"/>
  <c r="AM591"/>
  <c r="AM332"/>
  <c r="N13"/>
  <c r="AM235"/>
  <c r="AM98"/>
  <c r="N15"/>
  <c r="N12" s="1"/>
  <c r="AJ613"/>
  <c r="F74"/>
  <c r="J456"/>
  <c r="AL456" s="1"/>
  <c r="I13"/>
  <c r="AM375"/>
  <c r="AL565"/>
  <c r="J17"/>
  <c r="AL17" s="1"/>
  <c r="R14" i="53"/>
  <c r="AM482" i="19"/>
  <c r="AL20"/>
  <c r="AM521"/>
  <c r="AL18"/>
  <c r="AJ372"/>
  <c r="AL19"/>
  <c r="AM19"/>
  <c r="AL264"/>
  <c r="AM377"/>
  <c r="AL377"/>
  <c r="AL501"/>
  <c r="AM501"/>
  <c r="U34" i="53"/>
  <c r="T34"/>
  <c r="S34"/>
  <c r="F15" i="19"/>
  <c r="AH17"/>
  <c r="AG77"/>
  <c r="AI77"/>
  <c r="AH77"/>
  <c r="AM458"/>
  <c r="AI19"/>
  <c r="G13"/>
  <c r="AJ13" s="1"/>
  <c r="AJ166"/>
  <c r="AI81"/>
  <c r="AL227"/>
  <c r="AJ16"/>
  <c r="K15"/>
  <c r="K12" s="1"/>
  <c r="E13"/>
  <c r="AI16"/>
  <c r="U35" i="53"/>
  <c r="S35"/>
  <c r="T35"/>
  <c r="AH81" i="19"/>
  <c r="AH611"/>
  <c r="AJ81"/>
  <c r="G80"/>
  <c r="G75"/>
  <c r="G15" s="1"/>
  <c r="G14" s="1"/>
  <c r="AM372"/>
  <c r="AL372"/>
  <c r="L166"/>
  <c r="L74" s="1"/>
  <c r="L14" s="1"/>
  <c r="L11" s="1"/>
  <c r="L75"/>
  <c r="W34" i="53"/>
  <c r="V34"/>
  <c r="X34"/>
  <c r="D34"/>
  <c r="AH76" i="19"/>
  <c r="F16"/>
  <c r="AM182"/>
  <c r="AL182"/>
  <c r="AL374"/>
  <c r="AM374"/>
  <c r="AM613"/>
  <c r="J610"/>
  <c r="AM610" s="1"/>
  <c r="AL54"/>
  <c r="AM54"/>
  <c r="AM376"/>
  <c r="AL376"/>
  <c r="AL408"/>
  <c r="AM408"/>
  <c r="AL351"/>
  <c r="AM351"/>
  <c r="AI167"/>
  <c r="AH167"/>
  <c r="E75"/>
  <c r="AH75" s="1"/>
  <c r="AM167"/>
  <c r="AL167"/>
  <c r="E610"/>
  <c r="AG610" s="1"/>
  <c r="AH612"/>
  <c r="W33" i="53"/>
  <c r="X33"/>
  <c r="D33"/>
  <c r="L35"/>
  <c r="V33"/>
  <c r="AJ18" i="19"/>
  <c r="AI18"/>
  <c r="AL80"/>
  <c r="AM80"/>
  <c r="AL76"/>
  <c r="AM76"/>
  <c r="I12"/>
  <c r="I11"/>
  <c r="AJ375"/>
  <c r="AI375"/>
  <c r="AL512"/>
  <c r="AM512"/>
  <c r="AM282"/>
  <c r="AL282"/>
  <c r="AK613"/>
  <c r="AL613"/>
  <c r="AG456"/>
  <c r="AI456"/>
  <c r="AH456"/>
  <c r="K14"/>
  <c r="J16"/>
  <c r="L13"/>
  <c r="AI227"/>
  <c r="AH227"/>
  <c r="H15"/>
  <c r="H14" s="1"/>
  <c r="AI372"/>
  <c r="AG372"/>
  <c r="AH372"/>
  <c r="AK226"/>
  <c r="AL226"/>
  <c r="AM226"/>
  <c r="M14"/>
  <c r="M11" s="1"/>
  <c r="AG613"/>
  <c r="AI613"/>
  <c r="AM456" l="1"/>
  <c r="AM17"/>
  <c r="AJ75"/>
  <c r="F12"/>
  <c r="F14"/>
  <c r="F11" s="1"/>
  <c r="G12"/>
  <c r="G11"/>
  <c r="AJ15"/>
  <c r="J74"/>
  <c r="AM74" s="1"/>
  <c r="AI13"/>
  <c r="AJ80"/>
  <c r="G74"/>
  <c r="AJ74" s="1"/>
  <c r="AG80"/>
  <c r="AI80"/>
  <c r="AH80"/>
  <c r="AH16"/>
  <c r="F13"/>
  <c r="AH13" s="1"/>
  <c r="J75"/>
  <c r="L15"/>
  <c r="W35" i="53"/>
  <c r="V35"/>
  <c r="D35"/>
  <c r="X35"/>
  <c r="R34"/>
  <c r="Q34"/>
  <c r="Q33"/>
  <c r="R33"/>
  <c r="AH610" i="19"/>
  <c r="AH166"/>
  <c r="AG166"/>
  <c r="E74"/>
  <c r="AI166"/>
  <c r="J166"/>
  <c r="AI75"/>
  <c r="E15"/>
  <c r="E14" s="1"/>
  <c r="AM16"/>
  <c r="AL16"/>
  <c r="J13"/>
  <c r="K11"/>
  <c r="J14"/>
  <c r="H12"/>
  <c r="H11"/>
  <c r="AJ17"/>
  <c r="AI17"/>
  <c r="AG226"/>
  <c r="AI226"/>
  <c r="AH226"/>
  <c r="AJ12" l="1"/>
  <c r="AL74"/>
  <c r="AM166"/>
  <c r="AL166"/>
  <c r="AJ14"/>
  <c r="AJ11"/>
  <c r="AI74"/>
  <c r="AH74"/>
  <c r="AG74"/>
  <c r="L12"/>
  <c r="J15"/>
  <c r="AM75"/>
  <c r="AL75"/>
  <c r="AH15"/>
  <c r="E12"/>
  <c r="AI15"/>
  <c r="Q35" i="53"/>
  <c r="R35"/>
  <c r="AL14" i="19"/>
  <c r="J11"/>
  <c r="AM14"/>
  <c r="AL13"/>
  <c r="AM13"/>
  <c r="AH14" l="1"/>
  <c r="E11"/>
  <c r="AI14"/>
  <c r="AL15"/>
  <c r="J12"/>
  <c r="AM15"/>
  <c r="AI12"/>
  <c r="AH12"/>
  <c r="AM11"/>
  <c r="AL11"/>
  <c r="AL12" l="1"/>
  <c r="AM12"/>
  <c r="AH11"/>
  <c r="AI11"/>
</calcChain>
</file>

<file path=xl/comments1.xml><?xml version="1.0" encoding="utf-8"?>
<comments xmlns="http://schemas.openxmlformats.org/spreadsheetml/2006/main">
  <authors>
    <author>Eugen</author>
  </authors>
  <commentList>
    <comment ref="Q65" authorId="0">
      <text>
        <r>
          <rPr>
            <b/>
            <sz val="9"/>
            <color indexed="81"/>
            <rFont val="Tahoma"/>
            <family val="2"/>
            <charset val="204"/>
          </rPr>
          <t>Должен быть указан % заселенных растений</t>
        </r>
      </text>
    </comment>
    <comment ref="Q96" authorId="0">
      <text>
        <r>
          <rPr>
            <b/>
            <sz val="9"/>
            <color indexed="81"/>
            <rFont val="Tahoma"/>
            <family val="2"/>
            <charset val="204"/>
          </rPr>
          <t>Должен быть указан % заселенных растений</t>
        </r>
      </text>
    </comment>
    <comment ref="Q269" authorId="0">
      <text>
        <r>
          <rPr>
            <b/>
            <sz val="9"/>
            <color indexed="81"/>
            <rFont val="Tahoma"/>
            <family val="2"/>
            <charset val="204"/>
          </rPr>
          <t>Оба показателя обязательны</t>
        </r>
      </text>
    </comment>
    <comment ref="Q286" authorId="0">
      <text>
        <r>
          <rPr>
            <b/>
            <sz val="9"/>
            <color indexed="81"/>
            <rFont val="Tahoma"/>
            <family val="2"/>
            <charset val="204"/>
          </rPr>
          <t>экз/растение должно быть вместе с процентом</t>
        </r>
      </text>
    </comment>
    <comment ref="Q303" authorId="0">
      <text>
        <r>
          <rPr>
            <b/>
            <sz val="9"/>
            <color indexed="81"/>
            <rFont val="Tahoma"/>
            <family val="2"/>
            <charset val="204"/>
          </rPr>
          <t>Обязательны оба показателя</t>
        </r>
      </text>
    </comment>
    <comment ref="AB334" authorId="0">
      <text>
        <r>
          <rPr>
            <b/>
            <sz val="9"/>
            <color indexed="81"/>
            <rFont val="Tahoma"/>
            <family val="2"/>
            <charset val="204"/>
          </rPr>
          <t>Оба показателя обязательны</t>
        </r>
      </text>
    </comment>
    <comment ref="AB335" authorId="0">
      <text>
        <r>
          <rPr>
            <b/>
            <sz val="9"/>
            <color indexed="81"/>
            <rFont val="Tahoma"/>
            <family val="2"/>
            <charset val="204"/>
          </rPr>
          <t>Оба показателя обязательны</t>
        </r>
      </text>
    </comment>
    <comment ref="Q338" authorId="0">
      <text>
        <r>
          <rPr>
            <b/>
            <sz val="9"/>
            <color indexed="81"/>
            <rFont val="Tahoma"/>
            <family val="2"/>
            <charset val="204"/>
          </rPr>
          <t>Оба показателя обязательны</t>
        </r>
      </text>
    </comment>
    <comment ref="Q414" authorId="0">
      <text>
        <r>
          <rPr>
            <b/>
            <sz val="9"/>
            <color indexed="81"/>
            <rFont val="Tahoma"/>
            <family val="2"/>
            <charset val="204"/>
          </rPr>
          <t>Оба показателя обязательны</t>
        </r>
      </text>
    </comment>
    <comment ref="Q425" authorId="0">
      <text>
        <r>
          <rPr>
            <b/>
            <sz val="9"/>
            <color indexed="81"/>
            <rFont val="Tahoma"/>
            <family val="2"/>
            <charset val="204"/>
          </rPr>
          <t>Оба показателя обязательны</t>
        </r>
      </text>
    </comment>
    <comment ref="Q439" authorId="0">
      <text>
        <r>
          <rPr>
            <b/>
            <sz val="9"/>
            <color indexed="81"/>
            <rFont val="Tahoma"/>
            <family val="2"/>
            <charset val="204"/>
          </rPr>
          <t>Оба показателя обязательны</t>
        </r>
      </text>
    </comment>
    <comment ref="U450" authorId="0">
      <text>
        <r>
          <rPr>
            <b/>
            <sz val="9"/>
            <color indexed="81"/>
            <rFont val="Tahoma"/>
            <family val="2"/>
            <charset val="204"/>
          </rPr>
          <t>Оба показателя обязательны</t>
        </r>
      </text>
    </comment>
    <comment ref="Q461" authorId="0">
      <text>
        <r>
          <rPr>
            <b/>
            <sz val="9"/>
            <color indexed="81"/>
            <rFont val="Tahoma"/>
            <family val="2"/>
            <charset val="204"/>
          </rPr>
          <t>Оба показателя обязательны</t>
        </r>
      </text>
    </comment>
    <comment ref="Q462" authorId="0">
      <text>
        <r>
          <rPr>
            <b/>
            <sz val="9"/>
            <color indexed="81"/>
            <rFont val="Tahoma"/>
            <family val="2"/>
            <charset val="204"/>
          </rPr>
          <t>Оба показателя обязательны</t>
        </r>
      </text>
    </comment>
    <comment ref="Q463" authorId="0">
      <text>
        <r>
          <rPr>
            <b/>
            <sz val="9"/>
            <color indexed="81"/>
            <rFont val="Tahoma"/>
            <family val="2"/>
            <charset val="204"/>
          </rPr>
          <t>Оба показателя обязательны</t>
        </r>
      </text>
    </comment>
    <comment ref="Q464" authorId="0">
      <text>
        <r>
          <rPr>
            <b/>
            <sz val="9"/>
            <color indexed="81"/>
            <rFont val="Tahoma"/>
            <family val="2"/>
            <charset val="204"/>
          </rPr>
          <t>Оба показателя обязательны</t>
        </r>
      </text>
    </comment>
    <comment ref="Q466" authorId="0">
      <text>
        <r>
          <rPr>
            <b/>
            <sz val="9"/>
            <color indexed="81"/>
            <rFont val="Tahoma"/>
            <family val="2"/>
            <charset val="204"/>
          </rPr>
          <t>Оба показателя обязательны</t>
        </r>
      </text>
    </comment>
    <comment ref="Q492" authorId="0">
      <text>
        <r>
          <rPr>
            <b/>
            <sz val="9"/>
            <color indexed="81"/>
            <rFont val="Tahoma"/>
            <family val="2"/>
            <charset val="204"/>
          </rPr>
          <t>Обязательно должен быть процент</t>
        </r>
      </text>
    </comment>
    <comment ref="Q553" authorId="0">
      <text>
        <r>
          <rPr>
            <b/>
            <sz val="9"/>
            <color indexed="81"/>
            <rFont val="Tahoma"/>
            <family val="2"/>
            <charset val="204"/>
          </rPr>
          <t>Оба показателя обязательны</t>
        </r>
      </text>
    </comment>
    <comment ref="Q554" authorId="0">
      <text>
        <r>
          <rPr>
            <b/>
            <sz val="9"/>
            <color indexed="81"/>
            <rFont val="Tahoma"/>
            <family val="2"/>
            <charset val="204"/>
          </rPr>
          <t>Оба показателя обязательны</t>
        </r>
      </text>
    </comment>
    <comment ref="Q555" authorId="0">
      <text>
        <r>
          <rPr>
            <b/>
            <sz val="9"/>
            <color indexed="81"/>
            <rFont val="Tahoma"/>
            <family val="2"/>
            <charset val="204"/>
          </rPr>
          <t>Оба показателя обязательны</t>
        </r>
      </text>
    </comment>
    <comment ref="Q595" authorId="0">
      <text>
        <r>
          <rPr>
            <b/>
            <sz val="9"/>
            <color indexed="81"/>
            <rFont val="Tahoma"/>
            <family val="2"/>
            <charset val="204"/>
          </rPr>
          <t>Оба показателя обязательны</t>
        </r>
      </text>
    </comment>
  </commentList>
</comments>
</file>

<file path=xl/sharedStrings.xml><?xml version="1.0" encoding="utf-8"?>
<sst xmlns="http://schemas.openxmlformats.org/spreadsheetml/2006/main" count="24598" uniqueCount="5146">
  <si>
    <t>Средневзвешенная численность</t>
  </si>
  <si>
    <t>% жизнеспособных особей</t>
  </si>
  <si>
    <t xml:space="preserve">Максимальная численность </t>
  </si>
  <si>
    <t>Прогнозируемая площадь обследований, тыс. га</t>
  </si>
  <si>
    <t xml:space="preserve">Планируется обработать (в пересчете на однократное исчисление), тыс. га </t>
  </si>
  <si>
    <t>количество</t>
  </si>
  <si>
    <t>пестицидами</t>
  </si>
  <si>
    <t>агротехническим методом</t>
  </si>
  <si>
    <t>в т. ч. био</t>
  </si>
  <si>
    <t>a1b</t>
  </si>
  <si>
    <t>b1b</t>
  </si>
  <si>
    <t>c1b</t>
  </si>
  <si>
    <t>d1b</t>
  </si>
  <si>
    <t>e1b</t>
  </si>
  <si>
    <t>f1b</t>
  </si>
  <si>
    <t>g1b</t>
  </si>
  <si>
    <t>h1b</t>
  </si>
  <si>
    <t>i1b</t>
  </si>
  <si>
    <t>j1b</t>
  </si>
  <si>
    <t>k1b</t>
  </si>
  <si>
    <t>m1b</t>
  </si>
  <si>
    <t>n1b</t>
  </si>
  <si>
    <t>ВСЕГО :</t>
  </si>
  <si>
    <t>МНОГОЯДНЫЕ ВРЕДИТЕЛИ</t>
  </si>
  <si>
    <t>в т.ч. суслики</t>
  </si>
  <si>
    <t>жилых нор/га</t>
  </si>
  <si>
    <t>мышевидные грызуны**</t>
  </si>
  <si>
    <t>личин./кв.м</t>
  </si>
  <si>
    <t>саранчовые</t>
  </si>
  <si>
    <t>кубыш./кв.м</t>
  </si>
  <si>
    <t>луговой мотылек</t>
  </si>
  <si>
    <t>кокон./кв.м</t>
  </si>
  <si>
    <t>кукол./кв.м</t>
  </si>
  <si>
    <t>листогрызущие совки:</t>
  </si>
  <si>
    <t>в т.ч. озимая совка</t>
  </si>
  <si>
    <t>экз./кв.м</t>
  </si>
  <si>
    <t>яиц/кв.м</t>
  </si>
  <si>
    <t>ВРЕДИТЕЛИ  ЗЕРНОВЫХ КОЛОСОВЫХ КУЛЬТУР И ОВСА, всего</t>
  </si>
  <si>
    <t>в т.ч. вредная черепашка</t>
  </si>
  <si>
    <t>имаго/кв.м</t>
  </si>
  <si>
    <t>жук/кв.м</t>
  </si>
  <si>
    <t>яиц/10 почек</t>
  </si>
  <si>
    <t>в т. ч. овсяный трипс</t>
  </si>
  <si>
    <t>пупарии/кв.м.</t>
  </si>
  <si>
    <t>ВРЕДИТЕЛИ КУКУРУЗЫ, всего</t>
  </si>
  <si>
    <t>в т. ч. тли</t>
  </si>
  <si>
    <t>яиц/2 пог.м.ветвей</t>
  </si>
  <si>
    <t xml:space="preserve"> тли</t>
  </si>
  <si>
    <t>ВРЕДИТЕЛИ ЗЕРНОБОБОВЫХ КУЛЬТУР, всего</t>
  </si>
  <si>
    <t>в т.ч. клубеньковые долгоносики</t>
  </si>
  <si>
    <t>имаго/на 1  кг семян</t>
  </si>
  <si>
    <t>ВРЕДИТЕЛИ РИСА, всего</t>
  </si>
  <si>
    <t>в т.ч. рисовый минёр</t>
  </si>
  <si>
    <t>ложнококон/кв.м</t>
  </si>
  <si>
    <t>ВРЕДИТЕЛИ  МНОГОЛЕТНИХ ТРАВ, всего</t>
  </si>
  <si>
    <t>в т.ч. клеверный семяед</t>
  </si>
  <si>
    <t>ВРЕДИТЕЛИ  САХАРНОЙ СВЕКЛЫ, всего</t>
  </si>
  <si>
    <t>в т.ч. блошки</t>
  </si>
  <si>
    <t>жук./кв.м</t>
  </si>
  <si>
    <t>ВРЕДИТЕЛИ  ПОДСОЛНЕЧНИКА, всего</t>
  </si>
  <si>
    <t>экз/кв.м</t>
  </si>
  <si>
    <t>ВРЕДИТЕЛИ РАПСА, всего</t>
  </si>
  <si>
    <t>в т.ч. крестоцветные блошки</t>
  </si>
  <si>
    <t>ВРЕДИТЕЛИ ЛЬНА, всего</t>
  </si>
  <si>
    <t>в т.ч. льняная блошка</t>
  </si>
  <si>
    <t>ВРЕДИТЕЛИ ГОРЧИЦЫ, всего</t>
  </si>
  <si>
    <t>ВРЕДИТЕЛИ КОРМОВЫХ КОРНЕПЛОДОВ, всего</t>
  </si>
  <si>
    <t>в т.ч. свекловичные блошки</t>
  </si>
  <si>
    <t>ВРЕДИТЕЛИ  ОВОЩЕ-БАХЧЕВЫХ КУЛЬТУР, всего</t>
  </si>
  <si>
    <t>в т.ч. вредители капусты</t>
  </si>
  <si>
    <t>столовой свеклы</t>
  </si>
  <si>
    <t>моркови</t>
  </si>
  <si>
    <t>лука и чеснока</t>
  </si>
  <si>
    <t>огурца</t>
  </si>
  <si>
    <t>бахчевых культур</t>
  </si>
  <si>
    <t>томата,баклажана, перца</t>
  </si>
  <si>
    <t>ВРЕДИТЕЛИ СОИ, всего</t>
  </si>
  <si>
    <t>в т.ч. соевая полосатая блошка</t>
  </si>
  <si>
    <t>ВРЕДИТЕЛИ  КАРТОФЕЛЯ, всего</t>
  </si>
  <si>
    <t>в т.ч. колорадский жук</t>
  </si>
  <si>
    <t>картофельная коровка или эпиляхна</t>
  </si>
  <si>
    <t>ВРЕДИТЕЛИ ПЛОДОВО-ЯГОДНЫХ КУЛЬТУР</t>
  </si>
  <si>
    <t>в т.ч. листовертки</t>
  </si>
  <si>
    <t xml:space="preserve">экз./ 2 пог. м. ветвей </t>
  </si>
  <si>
    <t>кокон./дерево</t>
  </si>
  <si>
    <t>экз./2 пог.м. ветвей</t>
  </si>
  <si>
    <t>щитков / 2п.м.</t>
  </si>
  <si>
    <t>яиц/2 пог.м. ветвей</t>
  </si>
  <si>
    <t>имаго/2 пог.м. ветвей</t>
  </si>
  <si>
    <t>жук/дерево</t>
  </si>
  <si>
    <t>гус./дерево</t>
  </si>
  <si>
    <t>ВРЕДИТЕЛИ ВИНОГРАДНОЙ ЛОЗЫ, всего</t>
  </si>
  <si>
    <t>в т.ч. гроздевая листовёртка</t>
  </si>
  <si>
    <t>кокон/куст</t>
  </si>
  <si>
    <t>имаго/куст</t>
  </si>
  <si>
    <t>экз./куст</t>
  </si>
  <si>
    <t xml:space="preserve">ВРЕДИТЕЛИ  ПРОЧИХ КУЛЬТУР, всего </t>
  </si>
  <si>
    <t>БОЛЕЗНИ, всего</t>
  </si>
  <si>
    <t>ЗАСОРЕННОСТЬ</t>
  </si>
  <si>
    <t>Ячейки отмеченные "Х" не заполняются.</t>
  </si>
  <si>
    <t>Принятую нумерацию строк  (1, 2, 3…) и столбцов (a6, b6, c6…) менять не следует.</t>
  </si>
  <si>
    <t>* относятся к столбцам "Средневзвешенная численность" и "Максимальная численность, количество"</t>
  </si>
  <si>
    <t>** весенние обследования</t>
  </si>
  <si>
    <t xml:space="preserve">       тел. (код)________________________</t>
  </si>
  <si>
    <r>
      <t>Примечание. В ячейках где стоит "</t>
    </r>
    <r>
      <rPr>
        <b/>
        <sz val="12"/>
        <color indexed="8"/>
        <rFont val="Times New Roman"/>
        <family val="1"/>
        <charset val="204"/>
      </rPr>
      <t>0</t>
    </r>
    <r>
      <rPr>
        <sz val="12"/>
        <rFont val="Times New Roman"/>
        <family val="1"/>
        <charset val="204"/>
      </rPr>
      <t xml:space="preserve">"  проставлены формулы. После заполнения </t>
    </r>
  </si>
  <si>
    <r>
      <t>пустых строк на месте "</t>
    </r>
    <r>
      <rPr>
        <b/>
        <sz val="12"/>
        <color indexed="8"/>
        <rFont val="Times New Roman"/>
        <family val="1"/>
        <charset val="204"/>
      </rPr>
      <t>0</t>
    </r>
    <r>
      <rPr>
        <sz val="12"/>
        <rFont val="Times New Roman"/>
        <family val="1"/>
        <charset val="204"/>
      </rPr>
      <t xml:space="preserve">" должны появиться значения. </t>
    </r>
  </si>
  <si>
    <t>Субъект РФ  ________________________________________________</t>
  </si>
  <si>
    <t>Культура</t>
  </si>
  <si>
    <t>Наименование</t>
  </si>
  <si>
    <t>Приложение № 4а (1 июля)</t>
  </si>
  <si>
    <t>РЕЗУЛЬТАТЫ</t>
  </si>
  <si>
    <t>фитоэкспертизы семян зерновых культур на чч.мм.20__ г</t>
  </si>
  <si>
    <t xml:space="preserve">№ </t>
  </si>
  <si>
    <t>Засыпано на хранение, тыс.т.</t>
  </si>
  <si>
    <t>Проанализировано, тыс.т</t>
  </si>
  <si>
    <t>Общий % заражения болезнями</t>
  </si>
  <si>
    <t>в т.ч. заражения по видам болезней</t>
  </si>
  <si>
    <t>твердая головня</t>
  </si>
  <si>
    <t>плесени</t>
  </si>
  <si>
    <t>другие</t>
  </si>
  <si>
    <t>средневзвешенный, %</t>
  </si>
  <si>
    <t>максимальный, %</t>
  </si>
  <si>
    <t>заражено*, тыс. т</t>
  </si>
  <si>
    <t>%</t>
  </si>
  <si>
    <t>заражено**, тыс. т</t>
  </si>
  <si>
    <t>заражено, тыс. т</t>
  </si>
  <si>
    <t>под яровой сев</t>
  </si>
  <si>
    <t>Яровая пшеница</t>
  </si>
  <si>
    <t>Яровой ячмень</t>
  </si>
  <si>
    <t>Яровая рожь</t>
  </si>
  <si>
    <t>Яровая тритикале</t>
  </si>
  <si>
    <t>Итого:</t>
  </si>
  <si>
    <t>Предыдущий год (итоговая)</t>
  </si>
  <si>
    <t>под озимый сев</t>
  </si>
  <si>
    <t>Озимая пшеница</t>
  </si>
  <si>
    <t>Озимый ячмень</t>
  </si>
  <si>
    <t>Озимая рожь</t>
  </si>
  <si>
    <t>Озимая тритикале</t>
  </si>
  <si>
    <t>фитоэкспертизы семян зерновых культур в переходящих фондах на чч.мм.20__ г</t>
  </si>
  <si>
    <t xml:space="preserve">Примечание. В ячейках где стоят "0", "#ДЕЛ/0!", "###" проставлены формулы. После заполнения </t>
  </si>
  <si>
    <t xml:space="preserve">пустых строк на месте "0", "#ДЕЛ/0!" должны появиться значения. </t>
  </si>
  <si>
    <t>Принятую нумерацию строк  (1, 2, 3…) и столбцов (a4a, b4a, c4a…) менять не следует.</t>
  </si>
  <si>
    <t>Заражено*, тыс. т - заражено (масса зараженных партий), тыс.т</t>
  </si>
  <si>
    <t>Заражено**, тыс. т - масса партии с максимальным  % заражения, тыс.т</t>
  </si>
  <si>
    <t>фитоэкспертизы семян льна на чч.мм.20__ г</t>
  </si>
  <si>
    <t>Субъект РФ  ______________________________________________</t>
  </si>
  <si>
    <t>Показатель</t>
  </si>
  <si>
    <t>Значение</t>
  </si>
  <si>
    <t>Предыдущий год</t>
  </si>
  <si>
    <t>a17v</t>
  </si>
  <si>
    <t>b17v</t>
  </si>
  <si>
    <t>d17v</t>
  </si>
  <si>
    <t>e17v</t>
  </si>
  <si>
    <t xml:space="preserve">Засыпано на хранение </t>
  </si>
  <si>
    <t>Проанализировано</t>
  </si>
  <si>
    <t>Болезни всего</t>
  </si>
  <si>
    <t>заражено (масса зараженных партий), тыс. т</t>
  </si>
  <si>
    <t>масса партии с максимальным процентом заражения, тыс. т</t>
  </si>
  <si>
    <t>в том числе,  антракноз</t>
  </si>
  <si>
    <t>крапчатость</t>
  </si>
  <si>
    <t>сапрофиты</t>
  </si>
  <si>
    <t>Примечание. В ячейках где стоят "0", "#ДЕЛ/0!", "###" проставлены формулы. После заполнения пустых строк на месте "0", "#ДЕЛ/0!" должны появиться значения.</t>
  </si>
  <si>
    <t>Принятую нумерацию строк  (1, 2, 3…) и столбцов (a4g, b4g, c4g…) менять не следует.</t>
  </si>
  <si>
    <t>в т.ч. % заражения по видам болезней</t>
  </si>
  <si>
    <t>Горох</t>
  </si>
  <si>
    <t>Вика</t>
  </si>
  <si>
    <t>Соя</t>
  </si>
  <si>
    <t>Приложение № 4д (1 июля)</t>
  </si>
  <si>
    <t>фитоэкспертизы семян массовых репродукций (а также товарных) зерновых культур на чч.мм.20__ г</t>
  </si>
  <si>
    <t>a4d1</t>
  </si>
  <si>
    <t>b4d1</t>
  </si>
  <si>
    <t>c4d1</t>
  </si>
  <si>
    <t>d4d1</t>
  </si>
  <si>
    <t>e4d1</t>
  </si>
  <si>
    <t>f4d1</t>
  </si>
  <si>
    <t>g4d1</t>
  </si>
  <si>
    <t>h4d1</t>
  </si>
  <si>
    <t>i4d1</t>
  </si>
  <si>
    <t>j4d1</t>
  </si>
  <si>
    <t>k4d1</t>
  </si>
  <si>
    <t>l4d1</t>
  </si>
  <si>
    <t>m4d1</t>
  </si>
  <si>
    <t>n4d1</t>
  </si>
  <si>
    <t>o4d1</t>
  </si>
  <si>
    <t>p4d1</t>
  </si>
  <si>
    <t>q4d1</t>
  </si>
  <si>
    <t>r4d1</t>
  </si>
  <si>
    <t>s4d1</t>
  </si>
  <si>
    <t>t4d1</t>
  </si>
  <si>
    <t>u4d1</t>
  </si>
  <si>
    <t>v4d1</t>
  </si>
  <si>
    <t>w4d1</t>
  </si>
  <si>
    <t>x4d1</t>
  </si>
  <si>
    <t>y4d1</t>
  </si>
  <si>
    <t>z4d1</t>
  </si>
  <si>
    <t>aa4d1</t>
  </si>
  <si>
    <t>ab4d1</t>
  </si>
  <si>
    <t>ac4d1</t>
  </si>
  <si>
    <t>ad4d1</t>
  </si>
  <si>
    <t>ae4d1</t>
  </si>
  <si>
    <t>af4d1</t>
  </si>
  <si>
    <t>ag4d1</t>
  </si>
  <si>
    <t>ah4d1</t>
  </si>
  <si>
    <t>ai4d1</t>
  </si>
  <si>
    <t>aj4d1</t>
  </si>
  <si>
    <t>ak4d1</t>
  </si>
  <si>
    <t>фитоэкспертизы семян массовых репродукций (а также товарных) других культур (название культуры) на чч.мм.20__ г</t>
  </si>
  <si>
    <t>a4d2</t>
  </si>
  <si>
    <t>b4d2</t>
  </si>
  <si>
    <t>c4d2</t>
  </si>
  <si>
    <t>d4d2</t>
  </si>
  <si>
    <t>e4d2</t>
  </si>
  <si>
    <t>f4d2</t>
  </si>
  <si>
    <t>g4d2</t>
  </si>
  <si>
    <t>h4d2</t>
  </si>
  <si>
    <t>i4d2</t>
  </si>
  <si>
    <t>j4d2</t>
  </si>
  <si>
    <t>k4d2</t>
  </si>
  <si>
    <t>l4d2</t>
  </si>
  <si>
    <t>m4d2</t>
  </si>
  <si>
    <t>n4d2</t>
  </si>
  <si>
    <t>o4d2</t>
  </si>
  <si>
    <t>p4d2</t>
  </si>
  <si>
    <t>q4d2</t>
  </si>
  <si>
    <t>r4d2</t>
  </si>
  <si>
    <t>s4d2</t>
  </si>
  <si>
    <t>t4d2</t>
  </si>
  <si>
    <t>u4d2</t>
  </si>
  <si>
    <t>v4d2</t>
  </si>
  <si>
    <t>w4d2</t>
  </si>
  <si>
    <t>x4d2</t>
  </si>
  <si>
    <t>y4d2</t>
  </si>
  <si>
    <t>z4d2</t>
  </si>
  <si>
    <t>aa4d2</t>
  </si>
  <si>
    <t>a4d3</t>
  </si>
  <si>
    <t>b4d3</t>
  </si>
  <si>
    <t>c4d3</t>
  </si>
  <si>
    <t>d4d3</t>
  </si>
  <si>
    <t>e4d3</t>
  </si>
  <si>
    <t>f4d3</t>
  </si>
  <si>
    <t>g4d3</t>
  </si>
  <si>
    <t>h4d3</t>
  </si>
  <si>
    <t>i4d3</t>
  </si>
  <si>
    <t>j4d3</t>
  </si>
  <si>
    <t>k4d3</t>
  </si>
  <si>
    <t>l4d3</t>
  </si>
  <si>
    <t>m4d3</t>
  </si>
  <si>
    <t>n4d3</t>
  </si>
  <si>
    <t>o4d3</t>
  </si>
  <si>
    <t>p4d3</t>
  </si>
  <si>
    <t>q4d3</t>
  </si>
  <si>
    <t>r4d3</t>
  </si>
  <si>
    <t>s4d3</t>
  </si>
  <si>
    <t>t4d3</t>
  </si>
  <si>
    <t>u4d3</t>
  </si>
  <si>
    <t>v4d3</t>
  </si>
  <si>
    <t>w4d3</t>
  </si>
  <si>
    <t>x4d3</t>
  </si>
  <si>
    <t>y4d3</t>
  </si>
  <si>
    <t>z4d3</t>
  </si>
  <si>
    <t>aa4d3</t>
  </si>
  <si>
    <t>Виды №</t>
  </si>
  <si>
    <t>Виды</t>
  </si>
  <si>
    <t>Проанализировано  всего</t>
  </si>
  <si>
    <t>Выявлено отклонений</t>
  </si>
  <si>
    <t>проб, шт.</t>
  </si>
  <si>
    <t>анализы, шт.</t>
  </si>
  <si>
    <t>продукции, тыс. т.</t>
  </si>
  <si>
    <t>площадь, тыс. га.</t>
  </si>
  <si>
    <t>пестицидов, тонн</t>
  </si>
  <si>
    <t>свыше МДУ</t>
  </si>
  <si>
    <t>не соответствует НД (ГОСТ, ТУ)</t>
  </si>
  <si>
    <t>продукции, с тыс. га.</t>
  </si>
  <si>
    <t>a6</t>
  </si>
  <si>
    <t>b6</t>
  </si>
  <si>
    <t>c6</t>
  </si>
  <si>
    <t>d6</t>
  </si>
  <si>
    <t xml:space="preserve">e6 </t>
  </si>
  <si>
    <t>f6</t>
  </si>
  <si>
    <t>g6</t>
  </si>
  <si>
    <t>h6</t>
  </si>
  <si>
    <t>j6</t>
  </si>
  <si>
    <t>k6</t>
  </si>
  <si>
    <t>l6</t>
  </si>
  <si>
    <t>m6</t>
  </si>
  <si>
    <t>n6</t>
  </si>
  <si>
    <t>o6</t>
  </si>
  <si>
    <t>ВСЕГО (по протоколам):</t>
  </si>
  <si>
    <t>в т.ч. определения в растительной продукции (по протоколам)</t>
  </si>
  <si>
    <t>x</t>
  </si>
  <si>
    <t xml:space="preserve">в т.ч. Определение:  остаточных количеств пестицидов  </t>
  </si>
  <si>
    <t xml:space="preserve">  микотоксинов</t>
  </si>
  <si>
    <t xml:space="preserve">  радионуклидов</t>
  </si>
  <si>
    <t xml:space="preserve">  нитратов</t>
  </si>
  <si>
    <t xml:space="preserve">  других токсичных элементов                 (или комплексный анализ)</t>
  </si>
  <si>
    <t xml:space="preserve">  качества протравливания</t>
  </si>
  <si>
    <t xml:space="preserve">  токсичных элементов в воде</t>
  </si>
  <si>
    <t xml:space="preserve">  токсичных элементов в почве</t>
  </si>
  <si>
    <t xml:space="preserve">  действующего вещества пестицидов</t>
  </si>
  <si>
    <t xml:space="preserve">  качества рабочих растворов пестицидов</t>
  </si>
  <si>
    <t>Прочие анализы</t>
  </si>
  <si>
    <t>Расшифровка выявленных отклонений</t>
  </si>
  <si>
    <r>
      <t>Примечание. В ячейках где стоит "</t>
    </r>
    <r>
      <rPr>
        <sz val="12"/>
        <color indexed="8"/>
        <rFont val="Times New Roman"/>
        <family val="1"/>
        <charset val="204"/>
      </rPr>
      <t>0</t>
    </r>
    <r>
      <rPr>
        <sz val="12"/>
        <rFont val="Times New Roman"/>
        <family val="1"/>
        <charset val="204"/>
      </rPr>
      <t xml:space="preserve">"  проставлены формулы. После заполнения </t>
    </r>
  </si>
  <si>
    <r>
      <t>пустых строк на месте "</t>
    </r>
    <r>
      <rPr>
        <sz val="12"/>
        <color indexed="8"/>
        <rFont val="Times New Roman"/>
        <family val="1"/>
        <charset val="204"/>
      </rPr>
      <t>0</t>
    </r>
    <r>
      <rPr>
        <sz val="12"/>
        <rFont val="Times New Roman"/>
        <family val="1"/>
        <charset val="204"/>
      </rPr>
      <t xml:space="preserve">" должны появиться значения. </t>
    </r>
  </si>
  <si>
    <t>Наименование пестицидов</t>
  </si>
  <si>
    <t>Объем д.в.</t>
  </si>
  <si>
    <t>Название д. в.</t>
  </si>
  <si>
    <t>ХИМИЧЕСКИЕ пестициды всего</t>
  </si>
  <si>
    <t>Протравители (хим), всего</t>
  </si>
  <si>
    <t>Круйзер Рапс, КС</t>
  </si>
  <si>
    <t>280+32,3+8 г/л</t>
  </si>
  <si>
    <t xml:space="preserve">Престиж, КС </t>
  </si>
  <si>
    <t>140 + 150 г/л</t>
  </si>
  <si>
    <t xml:space="preserve">Имидаклоприд + пенцикурон </t>
  </si>
  <si>
    <t>Инсектицидные протравители (хим), всего</t>
  </si>
  <si>
    <t>350 г/л</t>
  </si>
  <si>
    <t xml:space="preserve">Тиаметоксам </t>
  </si>
  <si>
    <t xml:space="preserve">Табу, ВСК </t>
  </si>
  <si>
    <t>500 г/л</t>
  </si>
  <si>
    <t xml:space="preserve">Имидаклоприд </t>
  </si>
  <si>
    <t>Форс, МКС</t>
  </si>
  <si>
    <t>200 г/л</t>
  </si>
  <si>
    <t xml:space="preserve">Тефлутрин </t>
  </si>
  <si>
    <t>100 + 100 г/л</t>
  </si>
  <si>
    <t>Прочие инсектицидные протравители (хим), из них</t>
  </si>
  <si>
    <t>Фунгицидные протравители (хим)</t>
  </si>
  <si>
    <t>60 г/л</t>
  </si>
  <si>
    <t>Тебуконазол</t>
  </si>
  <si>
    <t>Алькасар, КС</t>
  </si>
  <si>
    <t>30+6,3 г/л</t>
  </si>
  <si>
    <t>Дифеноконазол+ципроконазол</t>
  </si>
  <si>
    <t>Ансамбль, СК</t>
  </si>
  <si>
    <t>25+25 г/л</t>
  </si>
  <si>
    <t>Тиабендазол+флутриафол</t>
  </si>
  <si>
    <t xml:space="preserve">Апрон XL, ВЭ </t>
  </si>
  <si>
    <t>Мефеноксам</t>
  </si>
  <si>
    <t>Аттик, КС</t>
  </si>
  <si>
    <t>Бенорад, СП</t>
  </si>
  <si>
    <t>500 г/кг</t>
  </si>
  <si>
    <t>Беномил</t>
  </si>
  <si>
    <t>Имазалил + тебуконазол</t>
  </si>
  <si>
    <t>Бункер, ВСК</t>
  </si>
  <si>
    <t>80+60 г/л</t>
  </si>
  <si>
    <t>Тиабендазол+тебуконазол</t>
  </si>
  <si>
    <t>Виннер, КС</t>
  </si>
  <si>
    <t xml:space="preserve">Винцент, КС </t>
  </si>
  <si>
    <t>Винцит, СК</t>
  </si>
  <si>
    <t>50 г/л</t>
  </si>
  <si>
    <t>Флутриафол</t>
  </si>
  <si>
    <t>375 + 375 г/кг</t>
  </si>
  <si>
    <t>Карбоксин + тирам</t>
  </si>
  <si>
    <t>200 + 200 г/л</t>
  </si>
  <si>
    <t xml:space="preserve">Виталон, КС </t>
  </si>
  <si>
    <t>400 + 14 г/л</t>
  </si>
  <si>
    <t>Тирам + тебуконазол</t>
  </si>
  <si>
    <t>Витарос, ВСК</t>
  </si>
  <si>
    <t>198 + 198 г/л</t>
  </si>
  <si>
    <t>Грандсил Ультра, КС</t>
  </si>
  <si>
    <t>75+45+20 г/л</t>
  </si>
  <si>
    <t>Карбендазим</t>
  </si>
  <si>
    <t>30 + 6,3 г/л</t>
  </si>
  <si>
    <t>Дифеноконазол + ципроконазол</t>
  </si>
  <si>
    <t>20 г/л</t>
  </si>
  <si>
    <t>Доспех, КС</t>
  </si>
  <si>
    <t>Тиабендазол + тебуконазол + имазалил</t>
  </si>
  <si>
    <t>Кинто Дуо, КС</t>
  </si>
  <si>
    <t>20 + 60 г/л</t>
  </si>
  <si>
    <t>Тритиконазол + прохлораз</t>
  </si>
  <si>
    <t>Клад, КС</t>
  </si>
  <si>
    <t>60 + 80 + 60 г/л</t>
  </si>
  <si>
    <t>Тебуконазол + тиабендазол + имазалил</t>
  </si>
  <si>
    <t>Комфорт, КС</t>
  </si>
  <si>
    <t>Тритиконазол</t>
  </si>
  <si>
    <t>Ламадор, КС</t>
  </si>
  <si>
    <t>250 + 150 г/л</t>
  </si>
  <si>
    <t>Протиоконазол + тебуконазол</t>
  </si>
  <si>
    <t>100 + 60 г/л</t>
  </si>
  <si>
    <t>25 г/л</t>
  </si>
  <si>
    <t>Флудиоксонил</t>
  </si>
  <si>
    <t>Флудиоксонил + мефеноксам</t>
  </si>
  <si>
    <t>18,7 + 6,25 г/л</t>
  </si>
  <si>
    <t>Флудиоксонил + ципроконазол</t>
  </si>
  <si>
    <t>Премис Двести, КС</t>
  </si>
  <si>
    <t>Примэкс, КС</t>
  </si>
  <si>
    <t>Раксил Ультра, КС</t>
  </si>
  <si>
    <t>Раксон, КС</t>
  </si>
  <si>
    <t>Редут, КС</t>
  </si>
  <si>
    <t>Ровраль, СП</t>
  </si>
  <si>
    <t>Ипродион</t>
  </si>
  <si>
    <t>Скарлет, МЭ</t>
  </si>
  <si>
    <t>Стингер, КС</t>
  </si>
  <si>
    <t>Стингер Трио, КС</t>
  </si>
  <si>
    <t>80 + 60 + 60 г/л</t>
  </si>
  <si>
    <t>20 г/кг</t>
  </si>
  <si>
    <t>Сфинкс, КС</t>
  </si>
  <si>
    <t>Тачигарен, СП</t>
  </si>
  <si>
    <t>700 г/кг</t>
  </si>
  <si>
    <t>Гимексазол</t>
  </si>
  <si>
    <t>Тебу 60, МЭ</t>
  </si>
  <si>
    <t>Тебузан, ТКС</t>
  </si>
  <si>
    <t>Террасил, КС</t>
  </si>
  <si>
    <t>80 + 80 г/л</t>
  </si>
  <si>
    <t>Тир, ТПС</t>
  </si>
  <si>
    <t>400 + 25 г/л</t>
  </si>
  <si>
    <t>ТМТД, ВСК</t>
  </si>
  <si>
    <t>400 г/л</t>
  </si>
  <si>
    <t>Тирам</t>
  </si>
  <si>
    <t xml:space="preserve">Феразим, КС </t>
  </si>
  <si>
    <t>Фундазол, СП</t>
  </si>
  <si>
    <t>Прочие фунгицидные протравители (хим), из них</t>
  </si>
  <si>
    <t>Инсектициды и акарициды (хим) всего</t>
  </si>
  <si>
    <t>150 г/л</t>
  </si>
  <si>
    <t xml:space="preserve">Индоксакарб </t>
  </si>
  <si>
    <t>100 г/л</t>
  </si>
  <si>
    <t>40 г/л</t>
  </si>
  <si>
    <t xml:space="preserve">Фипронил </t>
  </si>
  <si>
    <t xml:space="preserve">Альфа-циперметрин </t>
  </si>
  <si>
    <t xml:space="preserve">Актара, ВДГ </t>
  </si>
  <si>
    <t>250 г/кг</t>
  </si>
  <si>
    <t>Актеллик, КЭ</t>
  </si>
  <si>
    <t>Пиримифос-метил</t>
  </si>
  <si>
    <t xml:space="preserve">Алатар, КЭ </t>
  </si>
  <si>
    <t>225 + 50 г/л</t>
  </si>
  <si>
    <t xml:space="preserve">Малатион + циперметрин </t>
  </si>
  <si>
    <t xml:space="preserve">Лямбда-цигалотрин </t>
  </si>
  <si>
    <t>560 г/кг</t>
  </si>
  <si>
    <t xml:space="preserve">Алюминия фосфид </t>
  </si>
  <si>
    <t>Альтерр, КЭ</t>
  </si>
  <si>
    <t>Аполло, КС</t>
  </si>
  <si>
    <t>250 г/л</t>
  </si>
  <si>
    <t xml:space="preserve">Циперметрин </t>
  </si>
  <si>
    <t xml:space="preserve">Атом, КЭ </t>
  </si>
  <si>
    <t>Дельтаметрин</t>
  </si>
  <si>
    <t>100 г/кг</t>
  </si>
  <si>
    <t>Диазинон</t>
  </si>
  <si>
    <t xml:space="preserve">600 г/л </t>
  </si>
  <si>
    <t>в т. ч. капустная</t>
  </si>
  <si>
    <t>моли (минирующая)</t>
  </si>
  <si>
    <t>Приложение № 4б (1 июля)</t>
  </si>
  <si>
    <t>клубневого анализа картофеля на чч.мм.20__ г</t>
  </si>
  <si>
    <t>Семенной</t>
  </si>
  <si>
    <t>Продовольственный</t>
  </si>
  <si>
    <t>Проанализировано, всего</t>
  </si>
  <si>
    <t>из них больных и поврежденных клубней в сумме</t>
  </si>
  <si>
    <t>Болезни, всего</t>
  </si>
  <si>
    <t>масса зараженных партий, тыс. т</t>
  </si>
  <si>
    <t>масса партии с максимальным заражением, тыс. т</t>
  </si>
  <si>
    <t>обыкновенная парша</t>
  </si>
  <si>
    <t>серебристая парша</t>
  </si>
  <si>
    <t>бактериальная гниль</t>
  </si>
  <si>
    <t>сухая гниль(фузариоз)</t>
  </si>
  <si>
    <t xml:space="preserve">фомоз </t>
  </si>
  <si>
    <t>кольцевая гниль</t>
  </si>
  <si>
    <t>резиновая гниль</t>
  </si>
  <si>
    <t>Функциональные болезни (железистая пятнистось, потемнение мякоти)</t>
  </si>
  <si>
    <t>масса партии с максимальным поражением, тыс. т</t>
  </si>
  <si>
    <t>Повреждения вредителями, всего</t>
  </si>
  <si>
    <t>в т.ч.,   проволочники</t>
  </si>
  <si>
    <t>грызуны, хрущи, совки</t>
  </si>
  <si>
    <t>стеблевая нематода</t>
  </si>
  <si>
    <t>Механические повреждения</t>
  </si>
  <si>
    <t>Другие дефекты клубней (задохнувшиеся, подмороженные, проросшие, позеленевшие)</t>
  </si>
  <si>
    <t>1) Принятую нумерацию строк  (1, 2, 3…) и столбцов (a1, b1, c1…) менять не следует.</t>
  </si>
  <si>
    <t>2) Любые дополнительные данные можете разместить ниже таблицы</t>
  </si>
  <si>
    <t xml:space="preserve">Диметоат </t>
  </si>
  <si>
    <t xml:space="preserve">Биотлин, ВРК </t>
  </si>
  <si>
    <t xml:space="preserve">Борей, СК </t>
  </si>
  <si>
    <t>150 + 50 г/л</t>
  </si>
  <si>
    <t>Имидаклоприд + лямбда-цигалотрин</t>
  </si>
  <si>
    <t>Брейк, МЭ</t>
  </si>
  <si>
    <t>Валлар, Г</t>
  </si>
  <si>
    <t>40 г/кг</t>
  </si>
  <si>
    <t xml:space="preserve">Герольд, ВСК </t>
  </si>
  <si>
    <t>240 г/л</t>
  </si>
  <si>
    <t xml:space="preserve">Дифлубензурон </t>
  </si>
  <si>
    <t xml:space="preserve">Гладиатор, КЭ </t>
  </si>
  <si>
    <t>Гром, Г</t>
  </si>
  <si>
    <t>30 г/кг</t>
  </si>
  <si>
    <t xml:space="preserve">Гром-2, Г </t>
  </si>
  <si>
    <t>Дакфосал, ТАБ</t>
  </si>
  <si>
    <t>570 г/кг</t>
  </si>
  <si>
    <t>Диметоат</t>
  </si>
  <si>
    <t xml:space="preserve">Ди-68, КЭ </t>
  </si>
  <si>
    <t>600 г/л</t>
  </si>
  <si>
    <t xml:space="preserve">Диазинон-600, КЭ </t>
  </si>
  <si>
    <t>Димилин, СП</t>
  </si>
  <si>
    <t xml:space="preserve">Доктор, ТБ </t>
  </si>
  <si>
    <t>10 г/кг</t>
  </si>
  <si>
    <t>480 г/л</t>
  </si>
  <si>
    <t xml:space="preserve">Хлорпирифос </t>
  </si>
  <si>
    <t>Землин, Г</t>
  </si>
  <si>
    <t>50 г/кг</t>
  </si>
  <si>
    <t>Зенит, ВРК</t>
  </si>
  <si>
    <t xml:space="preserve">Зубр, ВРК </t>
  </si>
  <si>
    <t xml:space="preserve">Имидж, ВРК </t>
  </si>
  <si>
    <t>Имидаклоприд</t>
  </si>
  <si>
    <t xml:space="preserve">Имидор, ВРК </t>
  </si>
  <si>
    <t xml:space="preserve">Искра Золотая, ВРК </t>
  </si>
  <si>
    <t>25 г/кг</t>
  </si>
  <si>
    <t xml:space="preserve">Искра Золотая, ТАБ  </t>
  </si>
  <si>
    <t>525 г/л</t>
  </si>
  <si>
    <t xml:space="preserve">Малатион </t>
  </si>
  <si>
    <t xml:space="preserve">Искра, СП </t>
  </si>
  <si>
    <t>21 + 9 г/кг</t>
  </si>
  <si>
    <t xml:space="preserve">Циперметрин + перметрин </t>
  </si>
  <si>
    <t xml:space="preserve">Искра, ТАБ </t>
  </si>
  <si>
    <t>Калаш, ВРК</t>
  </si>
  <si>
    <t>Калипсо, КС</t>
  </si>
  <si>
    <t xml:space="preserve">Тиаклоприд </t>
  </si>
  <si>
    <t xml:space="preserve">Карачар, КЭ </t>
  </si>
  <si>
    <t>Карбофот, КЭ</t>
  </si>
  <si>
    <t xml:space="preserve">Катфос, ТАБ, Г </t>
  </si>
  <si>
    <t>при заполнении раздела "баковые смеси" следует предварительно разделить данные по наличию в их составе фунгицидов (без разбивки на биол.  и химические) и инсектицидов</t>
  </si>
  <si>
    <t>570 г/л</t>
  </si>
  <si>
    <t xml:space="preserve">Кинфос, КЭ </t>
  </si>
  <si>
    <t>300 + 40 г/л</t>
  </si>
  <si>
    <t xml:space="preserve">Диметоат + бета-циперметрин </t>
  </si>
  <si>
    <t xml:space="preserve">Климат,  серная дымовая шашка </t>
  </si>
  <si>
    <t xml:space="preserve">750 г/кг </t>
  </si>
  <si>
    <t xml:space="preserve">Сера </t>
  </si>
  <si>
    <t>Клипер, КЭ</t>
  </si>
  <si>
    <t xml:space="preserve">Бифентрин </t>
  </si>
  <si>
    <t xml:space="preserve">Командор Макси, ВДГ </t>
  </si>
  <si>
    <t xml:space="preserve">Командор, ВРК </t>
  </si>
  <si>
    <t xml:space="preserve">Конфидор Экстра, ВДГ </t>
  </si>
  <si>
    <t>Кораген, КС</t>
  </si>
  <si>
    <t>Хлорантранилипрол</t>
  </si>
  <si>
    <t>Корадо, ВРК</t>
  </si>
  <si>
    <t>Кунгфу, КЭ</t>
  </si>
  <si>
    <t>Метомил</t>
  </si>
  <si>
    <t>Люфокс, КЭ</t>
  </si>
  <si>
    <t>30+75 г/л</t>
  </si>
  <si>
    <t>Люфенурон+феноксмкарб</t>
  </si>
  <si>
    <t>Маврик, ВЭ</t>
  </si>
  <si>
    <t xml:space="preserve">Тау-флювалинат </t>
  </si>
  <si>
    <t>660 г/кг</t>
  </si>
  <si>
    <t xml:space="preserve">Магния фосфид </t>
  </si>
  <si>
    <t>Магтоксин, ТАБ</t>
  </si>
  <si>
    <t xml:space="preserve">Матч, КЭ </t>
  </si>
  <si>
    <t xml:space="preserve">Люфенурон </t>
  </si>
  <si>
    <t xml:space="preserve">Молния, КЭ </t>
  </si>
  <si>
    <t>200 г/кг</t>
  </si>
  <si>
    <t>Муссон, ВРК</t>
  </si>
  <si>
    <t xml:space="preserve">Мухоед, Г  </t>
  </si>
  <si>
    <t>440 г/л</t>
  </si>
  <si>
    <t xml:space="preserve">Омайт, ВЭ </t>
  </si>
  <si>
    <t>Ортус, СК</t>
  </si>
  <si>
    <t>Фенпироксимат</t>
  </si>
  <si>
    <t>450 г/л</t>
  </si>
  <si>
    <t>Пешка-С, серная насыпная шашка</t>
  </si>
  <si>
    <t>450 г/кг</t>
  </si>
  <si>
    <t>Сера</t>
  </si>
  <si>
    <t xml:space="preserve">Почин, Г </t>
  </si>
  <si>
    <t>Препарат 30 Плюс, ММЭ</t>
  </si>
  <si>
    <t>760 г/кг</t>
  </si>
  <si>
    <t xml:space="preserve">Вазелиновое масло </t>
  </si>
  <si>
    <t>800 г/кг</t>
  </si>
  <si>
    <t xml:space="preserve">Рогор-С, КЭ </t>
  </si>
  <si>
    <t>Самурай Супер, КЭ</t>
  </si>
  <si>
    <t xml:space="preserve">Фенитротион </t>
  </si>
  <si>
    <t>Санмайт, СП</t>
  </si>
  <si>
    <t xml:space="preserve">Пиридабен </t>
  </si>
  <si>
    <t>Семафор, ТПС</t>
  </si>
  <si>
    <t>Сенсей, КЭ</t>
  </si>
  <si>
    <t>Спиносад</t>
  </si>
  <si>
    <t>Суми-альфа, КЭ</t>
  </si>
  <si>
    <t xml:space="preserve">Эсфенвалерат </t>
  </si>
  <si>
    <t xml:space="preserve">Сэмпай, КЭ </t>
  </si>
  <si>
    <t>Тагор, КЭ</t>
  </si>
  <si>
    <t xml:space="preserve">Танрек, ВРК </t>
  </si>
  <si>
    <t>Тиовит Джет,  ВДГ</t>
  </si>
  <si>
    <t>Феноксикарб</t>
  </si>
  <si>
    <t xml:space="preserve">ФАС, серная шашка </t>
  </si>
  <si>
    <t>Фаскорд, КЭ</t>
  </si>
  <si>
    <t xml:space="preserve">Фастак, КЭ </t>
  </si>
  <si>
    <t xml:space="preserve">Фоском, ТАБ, Г </t>
  </si>
  <si>
    <t>Фостоксин, ТАБ</t>
  </si>
  <si>
    <t>Фостран, КЭ</t>
  </si>
  <si>
    <t>Фумифаст, ТАБ</t>
  </si>
  <si>
    <t>Фуфанон, КЭ</t>
  </si>
  <si>
    <t xml:space="preserve">Хлорпирифос, КЭ </t>
  </si>
  <si>
    <t>Цветолюкс Бау, ВР</t>
  </si>
  <si>
    <t xml:space="preserve">Цепеллин, КЭ </t>
  </si>
  <si>
    <t>Альфа-циперметрин</t>
  </si>
  <si>
    <t>Ципи Плюс,  КЭ</t>
  </si>
  <si>
    <t>480 + 50 г/л</t>
  </si>
  <si>
    <t xml:space="preserve">Хлорпирифос + циперметрин </t>
  </si>
  <si>
    <t xml:space="preserve">Цунами, КЭ </t>
  </si>
  <si>
    <t xml:space="preserve">Шарпей, МЭ </t>
  </si>
  <si>
    <t>Прочие инсектициды и акарициды (хим), из них:</t>
  </si>
  <si>
    <t>Моллюскоциды (хим) всего</t>
  </si>
  <si>
    <t>Метальдегид</t>
  </si>
  <si>
    <t>Прочие моллюскоциды  (хим), из них:</t>
  </si>
  <si>
    <t xml:space="preserve">Родентициды (хим) всего </t>
  </si>
  <si>
    <t>0,05 г/кг</t>
  </si>
  <si>
    <t>Бродифакум</t>
  </si>
  <si>
    <t>Бродифакум Гранд, Г</t>
  </si>
  <si>
    <t>Бромадиолон</t>
  </si>
  <si>
    <t>2 г/л</t>
  </si>
  <si>
    <t>ГрызНет-агро, капсулы</t>
  </si>
  <si>
    <t>Морторат, Г</t>
  </si>
  <si>
    <t>Морторат, МБ</t>
  </si>
  <si>
    <t>Морторат, ТБ</t>
  </si>
  <si>
    <t>Норат, ТБ</t>
  </si>
  <si>
    <t>Раттидион, Г</t>
  </si>
  <si>
    <t>Раттидион, ТБ</t>
  </si>
  <si>
    <t>Финал, ТБ</t>
  </si>
  <si>
    <t>5 г/л</t>
  </si>
  <si>
    <t>Прочие родентициды, из них:</t>
  </si>
  <si>
    <t>Фунгициды (хим) всего</t>
  </si>
  <si>
    <t>62,5 + 62,5 г/л</t>
  </si>
  <si>
    <t>Абига-Пик, ВС</t>
  </si>
  <si>
    <t>Меди хлорокись</t>
  </si>
  <si>
    <t>Аваксс, КЭ</t>
  </si>
  <si>
    <t>250+80 г/л</t>
  </si>
  <si>
    <t>Пропиконазол+ципроконазол</t>
  </si>
  <si>
    <t>Акробат МЦ, ВГД</t>
  </si>
  <si>
    <t>600 + 90 г/кг</t>
  </si>
  <si>
    <t>Манкоцеб + диметоморф</t>
  </si>
  <si>
    <t>Алькор, КС</t>
  </si>
  <si>
    <t>Ципроконазол</t>
  </si>
  <si>
    <t>Альто супер, КЭ</t>
  </si>
  <si>
    <t>250 + 80 г/л</t>
  </si>
  <si>
    <t>Пропиконазол + ципроконазол</t>
  </si>
  <si>
    <t>125+100+30 г/л</t>
  </si>
  <si>
    <t>Пропиконазол+азоксистробин+ципроконазол</t>
  </si>
  <si>
    <t>Амистар Экстра, СК</t>
  </si>
  <si>
    <t>200 + 80 г/л</t>
  </si>
  <si>
    <t>Азоксистробин + ципроконазол</t>
  </si>
  <si>
    <t>Атлант, КЭ</t>
  </si>
  <si>
    <t>Пропиконазол</t>
  </si>
  <si>
    <t xml:space="preserve">Ацидан, СП </t>
  </si>
  <si>
    <t>640 + 80 г/кг</t>
  </si>
  <si>
    <t>Манкоцеб + металаксил</t>
  </si>
  <si>
    <t>Байзафон, СП</t>
  </si>
  <si>
    <t>Триадимефон</t>
  </si>
  <si>
    <t>Беназол, СП</t>
  </si>
  <si>
    <t xml:space="preserve">Беномил 500, СП </t>
  </si>
  <si>
    <t>960 + 900 г/кг</t>
  </si>
  <si>
    <t>Меди сульфат + кальция гидроксид</t>
  </si>
  <si>
    <t>Браво, КС</t>
  </si>
  <si>
    <t>Хлороталонил</t>
  </si>
  <si>
    <t>Тиабендазол</t>
  </si>
  <si>
    <t>Делан, ВГ</t>
  </si>
  <si>
    <t>Дитианон</t>
  </si>
  <si>
    <t>Дитан М-45, СП</t>
  </si>
  <si>
    <t>Манкоцеб</t>
  </si>
  <si>
    <t>Зато, ВДГ</t>
  </si>
  <si>
    <t>Трифлоксистробин</t>
  </si>
  <si>
    <t>Зенон Аэро, КЭ</t>
  </si>
  <si>
    <t>125 + 100 г/л</t>
  </si>
  <si>
    <t>Тебуконазол + триадимефон</t>
  </si>
  <si>
    <t>125 г/л</t>
  </si>
  <si>
    <t>Инфинито, КС</t>
  </si>
  <si>
    <t>62,5 + 625 г/л</t>
  </si>
  <si>
    <t>Флуопиколид + пропамокарб-гидрохлорид</t>
  </si>
  <si>
    <t>Кабрио Топ, ВДГ</t>
  </si>
  <si>
    <t>50 + 550 г/кг</t>
  </si>
  <si>
    <t>Пираклостробин + метирам</t>
  </si>
  <si>
    <t>Карамба, КЭ</t>
  </si>
  <si>
    <t>Метконазол</t>
  </si>
  <si>
    <t>Карбезим, КС</t>
  </si>
  <si>
    <t>Квадрис, СК</t>
  </si>
  <si>
    <t>Азоксистробин</t>
  </si>
  <si>
    <t>Климат, серная дымовая шашка</t>
  </si>
  <si>
    <t>750 г/кг</t>
  </si>
  <si>
    <t xml:space="preserve">Колосаль Про, КНЭ </t>
  </si>
  <si>
    <t>300 + 200 г/л</t>
  </si>
  <si>
    <t>Пропиконазол + тебуконазол</t>
  </si>
  <si>
    <t>Колосаль, КЭ</t>
  </si>
  <si>
    <t>125+100 г/л</t>
  </si>
  <si>
    <t>Кумулус ДФ, ВДГ</t>
  </si>
  <si>
    <t>800 г/кг)</t>
  </si>
  <si>
    <t>Куприкол, КОЛР</t>
  </si>
  <si>
    <t>Купроксат, КС</t>
  </si>
  <si>
    <t>345 г/л</t>
  </si>
  <si>
    <t>Меди сульфат трехосновный</t>
  </si>
  <si>
    <t>Курзат Р, СП</t>
  </si>
  <si>
    <t>689,5 + 42 г/кг</t>
  </si>
  <si>
    <t>Меди хлорокись + цимоксанил</t>
  </si>
  <si>
    <t>Максим, КС</t>
  </si>
  <si>
    <t>Манкоцеб, СП</t>
  </si>
  <si>
    <t>Метаксил, СП</t>
  </si>
  <si>
    <t xml:space="preserve">Метеор, СП </t>
  </si>
  <si>
    <t>770 г/кг</t>
  </si>
  <si>
    <t>Меди гидроокись</t>
  </si>
  <si>
    <t>Ордан, СП</t>
  </si>
  <si>
    <t>689 + 42 г/кг</t>
  </si>
  <si>
    <t>Флутриафол + тиабендазол</t>
  </si>
  <si>
    <t>Полирам ДФ, ВДГ</t>
  </si>
  <si>
    <t>Метирам</t>
  </si>
  <si>
    <t>Привент, СП</t>
  </si>
  <si>
    <t>Прозаро, КЭ</t>
  </si>
  <si>
    <t>125+125 г/л</t>
  </si>
  <si>
    <t>Протиоконазол+тебуконазол</t>
  </si>
  <si>
    <t>Профи, КЭ</t>
  </si>
  <si>
    <t>Профи Супер, КЭ</t>
  </si>
  <si>
    <t>250 + 250 г/кг</t>
  </si>
  <si>
    <t>Фамоксадон + цимоксанил</t>
  </si>
  <si>
    <t>Раёк, КЭ</t>
  </si>
  <si>
    <t>Дифеноконазол</t>
  </si>
  <si>
    <t xml:space="preserve">Рапид Голд, СП </t>
  </si>
  <si>
    <t>Манкоцеб + цимоксанил</t>
  </si>
  <si>
    <t>Ревус, КС</t>
  </si>
  <si>
    <t>Приложение № 2 (к 15 июля)</t>
  </si>
  <si>
    <t xml:space="preserve">Субъект РФ  _____________________________      </t>
  </si>
  <si>
    <t>Посевная площадь, тыс.га</t>
  </si>
  <si>
    <t>Засорено, тыс.га</t>
  </si>
  <si>
    <t xml:space="preserve"> Обработано пестицидами  (в пересчете на однократн. исчисл.), тыс.га</t>
  </si>
  <si>
    <t>Агротехнические обработки против сорняков  (в пересчете на однократн. исчисл.), тыс.га</t>
  </si>
  <si>
    <t>физич. площадь</t>
  </si>
  <si>
    <t>малолетние, в т. ч.</t>
  </si>
  <si>
    <t>многолетние, в т. ч.</t>
  </si>
  <si>
    <t>паразитные (полупаразитные), в т. ч.</t>
  </si>
  <si>
    <t>Повсходовые</t>
  </si>
  <si>
    <t>Прочие</t>
  </si>
  <si>
    <t>Всего</t>
  </si>
  <si>
    <t>эфемеры</t>
  </si>
  <si>
    <t>яровые ранние</t>
  </si>
  <si>
    <t>яровые поздние</t>
  </si>
  <si>
    <t>зимующие</t>
  </si>
  <si>
    <t>озимые</t>
  </si>
  <si>
    <t>двулетние</t>
  </si>
  <si>
    <t>мочковатокорневые</t>
  </si>
  <si>
    <t>стержнекорневые</t>
  </si>
  <si>
    <t>луковичные</t>
  </si>
  <si>
    <t>клубневые</t>
  </si>
  <si>
    <t>ползучие</t>
  </si>
  <si>
    <t>корневищные</t>
  </si>
  <si>
    <t>корнеотпрысковые</t>
  </si>
  <si>
    <t>стеблевые паразитные</t>
  </si>
  <si>
    <t>корневые паразитные</t>
  </si>
  <si>
    <t>полупаразитные</t>
  </si>
  <si>
    <t>физически</t>
  </si>
  <si>
    <t>в однокр. исчисл.</t>
  </si>
  <si>
    <t>в т. ч. с применением авиации</t>
  </si>
  <si>
    <t>a2</t>
  </si>
  <si>
    <t>b2</t>
  </si>
  <si>
    <t>d2</t>
  </si>
  <si>
    <t>e2</t>
  </si>
  <si>
    <t>g2</t>
  </si>
  <si>
    <t>h2</t>
  </si>
  <si>
    <t>i2</t>
  </si>
  <si>
    <t>j2</t>
  </si>
  <si>
    <t>k2</t>
  </si>
  <si>
    <t>l2</t>
  </si>
  <si>
    <t>m2</t>
  </si>
  <si>
    <t>n2</t>
  </si>
  <si>
    <t>o2</t>
  </si>
  <si>
    <t>р2</t>
  </si>
  <si>
    <t>q2</t>
  </si>
  <si>
    <t>r2</t>
  </si>
  <si>
    <t>s2</t>
  </si>
  <si>
    <t>t2</t>
  </si>
  <si>
    <t>u2</t>
  </si>
  <si>
    <t>v2</t>
  </si>
  <si>
    <t>w2</t>
  </si>
  <si>
    <t>x2</t>
  </si>
  <si>
    <t>y2</t>
  </si>
  <si>
    <t>z2</t>
  </si>
  <si>
    <t>aa2</t>
  </si>
  <si>
    <t>ab2</t>
  </si>
  <si>
    <t>ac2</t>
  </si>
  <si>
    <t>ad2</t>
  </si>
  <si>
    <t>ae2</t>
  </si>
  <si>
    <t>af2</t>
  </si>
  <si>
    <t>ag2</t>
  </si>
  <si>
    <t>ah2</t>
  </si>
  <si>
    <t>Яровые колосовые зерновые</t>
  </si>
  <si>
    <t xml:space="preserve">Озимые колосовые зерновые </t>
  </si>
  <si>
    <t xml:space="preserve">Зернобобовые яровые </t>
  </si>
  <si>
    <t xml:space="preserve">Зернобобовые озимые </t>
  </si>
  <si>
    <t>Многолетние травы</t>
  </si>
  <si>
    <t>Рис</t>
  </si>
  <si>
    <t>Рапс озимый</t>
  </si>
  <si>
    <t>Горчица</t>
  </si>
  <si>
    <t>Кормовые корнеплоды</t>
  </si>
  <si>
    <t xml:space="preserve">Овощи </t>
  </si>
  <si>
    <t xml:space="preserve">Бахчевые </t>
  </si>
  <si>
    <t>Плодово-ягодные культуры</t>
  </si>
  <si>
    <t>Виноградная лоза</t>
  </si>
  <si>
    <t xml:space="preserve">Пары чистые </t>
  </si>
  <si>
    <t>х</t>
  </si>
  <si>
    <t>в т. ч. яровые</t>
  </si>
  <si>
    <t xml:space="preserve">в т. ч. озимые </t>
  </si>
  <si>
    <t>Мандипропамид</t>
  </si>
  <si>
    <t>Рекс С, КС</t>
  </si>
  <si>
    <t>Эпоксиконазол</t>
  </si>
  <si>
    <t xml:space="preserve">Риас, КЭ </t>
  </si>
  <si>
    <t>150 + 150 г/л</t>
  </si>
  <si>
    <t>Дифеноконазол + пропиконазол</t>
  </si>
  <si>
    <t>Ридомил Голд МЦ, ВДГ</t>
  </si>
  <si>
    <t>640 + 40 г/кг</t>
  </si>
  <si>
    <t>Манкоцеб + мефеноксам</t>
  </si>
  <si>
    <t>120 г/л</t>
  </si>
  <si>
    <t>Скор, КЭ</t>
  </si>
  <si>
    <t>Крезоксим-метил</t>
  </si>
  <si>
    <t>Проквиназид</t>
  </si>
  <si>
    <t>Танос, ВДГ</t>
  </si>
  <si>
    <t>Тилт, КЭ</t>
  </si>
  <si>
    <t>Тимус, КЭ</t>
  </si>
  <si>
    <t>Тиовит Джет, ВДГ</t>
  </si>
  <si>
    <t>Титан, КЭ</t>
  </si>
  <si>
    <t>Титул 390, ККР</t>
  </si>
  <si>
    <t>390 г/л</t>
  </si>
  <si>
    <t>Титул Дуо, ККР</t>
  </si>
  <si>
    <t>Топсин-М, СП</t>
  </si>
  <si>
    <t>Тиофанат-метил</t>
  </si>
  <si>
    <t>Универсал, СП</t>
  </si>
  <si>
    <t>Фалькон, КЭ</t>
  </si>
  <si>
    <t>250 + 167 + 43 г/л</t>
  </si>
  <si>
    <t>Спироксамин + тебуконазол + триадименол</t>
  </si>
  <si>
    <t>Фильтерр, КЭ</t>
  </si>
  <si>
    <t>Фолиант, КЭ</t>
  </si>
  <si>
    <t>Фоликур, КЭ</t>
  </si>
  <si>
    <t>Фолинор, КЭ</t>
  </si>
  <si>
    <t>861 г/кг</t>
  </si>
  <si>
    <t>Хорус, ВДГ</t>
  </si>
  <si>
    <t>Ципродинил</t>
  </si>
  <si>
    <t>Цихом, СП</t>
  </si>
  <si>
    <t>370 + 150 г/кг</t>
  </si>
  <si>
    <t>Меди хлорокись + цинеб</t>
  </si>
  <si>
    <t>Чистоцвет, КЭ</t>
  </si>
  <si>
    <t>Флуазинам</t>
  </si>
  <si>
    <t>Тетраконазол</t>
  </si>
  <si>
    <t xml:space="preserve">Эфатол, СП </t>
  </si>
  <si>
    <t>Алюминия фосэтил</t>
  </si>
  <si>
    <t>Прочие фунгициды (хим), из них:</t>
  </si>
  <si>
    <t>Гербициды (хим) всего</t>
  </si>
  <si>
    <t>2,4-Дактив, КЭ</t>
  </si>
  <si>
    <t>564 г/л</t>
  </si>
  <si>
    <t>2,4-Д (сложный 2-этилгексиловый эфир)</t>
  </si>
  <si>
    <t xml:space="preserve">Авантикс 100, КЭ </t>
  </si>
  <si>
    <t>100 + 27 г/л</t>
  </si>
  <si>
    <t>Феноксапроп-П-этил + антидот клоквинтосет-мексил</t>
  </si>
  <si>
    <t>Авантикс Экстра, ЭМВ</t>
  </si>
  <si>
    <t>69+34,5 г/л</t>
  </si>
  <si>
    <t>Карфентразон-этил</t>
  </si>
  <si>
    <t>Аврорекс, КЭ</t>
  </si>
  <si>
    <t>500 г/л + 21 г/л</t>
  </si>
  <si>
    <t>2,4-Д (сложный 2-этилгексиловый эфир) + карфентразон-этил</t>
  </si>
  <si>
    <t xml:space="preserve">360 г/л </t>
  </si>
  <si>
    <t>Глифосат (изопропиламинная соль)</t>
  </si>
  <si>
    <t>Агритокс, ВК</t>
  </si>
  <si>
    <t>МЦПА (диметиламинная + калиевая + натриевая соли, смесь)</t>
  </si>
  <si>
    <t>750 г/л</t>
  </si>
  <si>
    <t>МЦПА (диметиламинная соль)</t>
  </si>
  <si>
    <t>Агрон Гранд, ВДГ</t>
  </si>
  <si>
    <t xml:space="preserve">Клопиралид </t>
  </si>
  <si>
    <t>Агрон, ВР</t>
  </si>
  <si>
    <t>300 г/л</t>
  </si>
  <si>
    <t xml:space="preserve">Акбарс, КЭ </t>
  </si>
  <si>
    <t>Акзифор, КЭ</t>
  </si>
  <si>
    <t>Оксифлуорфен</t>
  </si>
  <si>
    <t>Аккурат, ВДГ</t>
  </si>
  <si>
    <t>600 г/кг</t>
  </si>
  <si>
    <t>Метсульфурон-метил</t>
  </si>
  <si>
    <t>Аксиал, КЭ</t>
  </si>
  <si>
    <t>45+11,25 г/л</t>
  </si>
  <si>
    <t>Пиноксаден+ антидот клоквинтосет мексил</t>
  </si>
  <si>
    <t>360 г/л</t>
  </si>
  <si>
    <t>Аметил, ВРК</t>
  </si>
  <si>
    <t>2,4-Д (диметиламинная соль)</t>
  </si>
  <si>
    <t>Аминка ЭФ, КЭ</t>
  </si>
  <si>
    <t>Аминопелик, ВР</t>
  </si>
  <si>
    <t xml:space="preserve">Трибенурон-метил </t>
  </si>
  <si>
    <t>Анкор-85, ВДГ</t>
  </si>
  <si>
    <t>Сульфометурон-метил (калиевая соль)</t>
  </si>
  <si>
    <t>Арбонал, ВК</t>
  </si>
  <si>
    <t xml:space="preserve">250 г/л  </t>
  </si>
  <si>
    <t>Имазапир</t>
  </si>
  <si>
    <t>Аристократ, ВР</t>
  </si>
  <si>
    <t xml:space="preserve">Артстар, ВДГ </t>
  </si>
  <si>
    <t>Сульфометурон-метил</t>
  </si>
  <si>
    <t>Багира, КЭ</t>
  </si>
  <si>
    <t xml:space="preserve">Квизалофоп-П-тефурил </t>
  </si>
  <si>
    <t>Базагран, ВР</t>
  </si>
  <si>
    <t>Бентазон</t>
  </si>
  <si>
    <t>Базис, СТС</t>
  </si>
  <si>
    <t>500 + 250 г/кг</t>
  </si>
  <si>
    <t>Римсульфурон + тифенсульфурон-метил</t>
  </si>
  <si>
    <t xml:space="preserve">Базон, ВР </t>
  </si>
  <si>
    <t>(480 г/л)</t>
  </si>
  <si>
    <t>Балерина, СЭ</t>
  </si>
  <si>
    <t>410+7,4 г/л</t>
  </si>
  <si>
    <t>2,4-Д+флоросулам</t>
  </si>
  <si>
    <t>160+160 г/л</t>
  </si>
  <si>
    <t>Десмедифам+фенмедифам</t>
  </si>
  <si>
    <t>Бельведер Форте, СК</t>
  </si>
  <si>
    <t>200+100+100 г/л</t>
  </si>
  <si>
    <t>Этофумезат + флуметсулам+флорасулам</t>
  </si>
  <si>
    <t>Банвел, ВР</t>
  </si>
  <si>
    <t>Дикамба (диметиламинная соль)</t>
  </si>
  <si>
    <t>Бентограм, ВР</t>
  </si>
  <si>
    <t>Бентазол</t>
  </si>
  <si>
    <t>Бегин, КЭ</t>
  </si>
  <si>
    <t>960 г/л</t>
  </si>
  <si>
    <t>С-Метолахлор</t>
  </si>
  <si>
    <t>60 + 60 + 60 г/л</t>
  </si>
  <si>
    <t>Десмедифам + фенмедифам + этофумезат</t>
  </si>
  <si>
    <t>160 + 160 г/л</t>
  </si>
  <si>
    <t>Десмедифам + фенмедифам</t>
  </si>
  <si>
    <t>Бетагран Трио, КЭ</t>
  </si>
  <si>
    <t>112 + 91 + 71 г/л</t>
  </si>
  <si>
    <t>Этофумезат + фенмедифам + десмедифам</t>
  </si>
  <si>
    <t>Фенмедифам + десмедифам</t>
  </si>
  <si>
    <t>Бетанал 22, КЭ</t>
  </si>
  <si>
    <t>Бетанал Прогресс ОФ, КЭ</t>
  </si>
  <si>
    <t>Бетанал Эксперт ОФ, КЭ</t>
  </si>
  <si>
    <t>Бетарен Супер МД, МКЭ</t>
  </si>
  <si>
    <t>126 + 63 + 21 г/л</t>
  </si>
  <si>
    <t>Бетарен Экспресс АМ, КЭ</t>
  </si>
  <si>
    <t>Фенмедифам + десмедифам + этофумезат</t>
  </si>
  <si>
    <t>Бетацвай, КЭ</t>
  </si>
  <si>
    <t>Бицепс 22, КЭ</t>
  </si>
  <si>
    <t>Бицепс Гарант, КЭ</t>
  </si>
  <si>
    <t>70 + 90 + 110 г/л</t>
  </si>
  <si>
    <t xml:space="preserve">Виадук, ВК </t>
  </si>
  <si>
    <t>Имазетапир</t>
  </si>
  <si>
    <t>Клопиралид</t>
  </si>
  <si>
    <t>Галакси Топ, ВРК</t>
  </si>
  <si>
    <t>320+160 г/л</t>
  </si>
  <si>
    <t>Бентазол+ацифлуорфен</t>
  </si>
  <si>
    <t>104 г/л</t>
  </si>
  <si>
    <t>Галоксифоп-Р-метил</t>
  </si>
  <si>
    <t xml:space="preserve">104 г/л </t>
  </si>
  <si>
    <t>267+67 г/л</t>
  </si>
  <si>
    <t>Клопиралид+пиклорам</t>
  </si>
  <si>
    <t>Галиган, КЭ</t>
  </si>
  <si>
    <t>Гардо Голд, КС</t>
  </si>
  <si>
    <t>312,5+187,5 г/л</t>
  </si>
  <si>
    <t>С-метахлор+тербутилазин</t>
  </si>
  <si>
    <t xml:space="preserve">Гезагард, КС </t>
  </si>
  <si>
    <t xml:space="preserve">Прометрин </t>
  </si>
  <si>
    <t xml:space="preserve">Феноксапроп-П-этил + антидот мефенпир-диэтил </t>
  </si>
  <si>
    <t>Гербитокс, ВРК</t>
  </si>
  <si>
    <t>Гербитокс-Л, ВРК</t>
  </si>
  <si>
    <t>МЦПА (калиевая + натриевая соли)</t>
  </si>
  <si>
    <t xml:space="preserve">Глифид, ВР </t>
  </si>
  <si>
    <t>Глифоголд, ВР</t>
  </si>
  <si>
    <t>Гоал 2Е, КЭ</t>
  </si>
  <si>
    <t xml:space="preserve">Метамитрон </t>
  </si>
  <si>
    <t>Граминион, КЭ</t>
  </si>
  <si>
    <t xml:space="preserve">Клетодим </t>
  </si>
  <si>
    <t>Гранд Плюс, ВДГ</t>
  </si>
  <si>
    <t>Трибенурон-метил</t>
  </si>
  <si>
    <t>Граунд, ВР</t>
  </si>
  <si>
    <t>Грейдер, ВГР</t>
  </si>
  <si>
    <t xml:space="preserve">Гренч, СП </t>
  </si>
  <si>
    <t>Грэнери, ВДГ</t>
  </si>
  <si>
    <t xml:space="preserve">Девиз, ВР </t>
  </si>
  <si>
    <t xml:space="preserve">480 г/л </t>
  </si>
  <si>
    <t>Деметра, КЭ</t>
  </si>
  <si>
    <t>Флуроксипир</t>
  </si>
  <si>
    <t>Дерби 175, СК</t>
  </si>
  <si>
    <t>100+75 г/л</t>
  </si>
  <si>
    <t>Флуметсулам + флорасулам</t>
  </si>
  <si>
    <t>Диален Супер, ВР</t>
  </si>
  <si>
    <t>344 г/л + 120 г/л</t>
  </si>
  <si>
    <t>2,4-Д + дикамба (диметиламинные соли)</t>
  </si>
  <si>
    <t xml:space="preserve">Диамакс, ВР </t>
  </si>
  <si>
    <t xml:space="preserve">344 г/л + 120 г/л </t>
  </si>
  <si>
    <t>Дианат, ВР</t>
  </si>
  <si>
    <t>659 г/кг + 41 г/кг</t>
  </si>
  <si>
    <t>Дикопур Топ, ВР</t>
  </si>
  <si>
    <t>Длясои, ВК</t>
  </si>
  <si>
    <t xml:space="preserve">100 г/л  </t>
  </si>
  <si>
    <t xml:space="preserve">Дуал голд, КЭ </t>
  </si>
  <si>
    <t>600 + 150 г/кг</t>
  </si>
  <si>
    <t>Никосульфурон + тифенсульфурон-метил</t>
  </si>
  <si>
    <t xml:space="preserve">Дукат, ВДГ </t>
  </si>
  <si>
    <t>Триасульфурон</t>
  </si>
  <si>
    <t>33 + 15 г/л</t>
  </si>
  <si>
    <t>Имазамокс + имазапир</t>
  </si>
  <si>
    <t>Зеллек-супер, КЭ</t>
  </si>
  <si>
    <t>Метрибузин</t>
  </si>
  <si>
    <t xml:space="preserve">Зерномакс, КЭ </t>
  </si>
  <si>
    <t xml:space="preserve">500 г/л </t>
  </si>
  <si>
    <t xml:space="preserve">2,4-Д (сложный 2-этилгексиловый эфир) </t>
  </si>
  <si>
    <t>Зета, ВРК</t>
  </si>
  <si>
    <t xml:space="preserve">Злактерр, КЭ </t>
  </si>
  <si>
    <t>Зонтран, ККР</t>
  </si>
  <si>
    <t>Империал, ВК</t>
  </si>
  <si>
    <t>Ирбис, ЭМВ</t>
  </si>
  <si>
    <t>100+27 г/л</t>
  </si>
  <si>
    <t>Феноксапрон-П-этил+антидот клквинтосет-мексил</t>
  </si>
  <si>
    <t>Кайман, ВР</t>
  </si>
  <si>
    <t>Калибр, ВДГ</t>
  </si>
  <si>
    <t>Тифенсульфурон-метил + трибенурон-метил</t>
  </si>
  <si>
    <t>Каллисто, СК</t>
  </si>
  <si>
    <t xml:space="preserve">Мезотрион </t>
  </si>
  <si>
    <t>Трифлусульфурон-метил</t>
  </si>
  <si>
    <t>Кари-Макс, СП</t>
  </si>
  <si>
    <t>Карриджу, ВДГ</t>
  </si>
  <si>
    <t>500г/л</t>
  </si>
  <si>
    <t>Кассиус, ВРП</t>
  </si>
  <si>
    <t>Римсульфурон</t>
  </si>
  <si>
    <t xml:space="preserve">Клео, ВДГ </t>
  </si>
  <si>
    <t>Клетодим Плюс Микс, КЭ</t>
  </si>
  <si>
    <t>Кобра, КЭ</t>
  </si>
  <si>
    <t>330 г/л</t>
  </si>
  <si>
    <t>Пендиметалин</t>
  </si>
  <si>
    <t>Дикамба + хлорсульфурон (диэтилэтаноламинные соли)</t>
  </si>
  <si>
    <t>Кломазон</t>
  </si>
  <si>
    <t>Кордус, ВДГ</t>
  </si>
  <si>
    <t>Никосульфурон + римсульфурон</t>
  </si>
  <si>
    <t xml:space="preserve">Корректор, ВР </t>
  </si>
  <si>
    <t>Коррида, ВДГ</t>
  </si>
  <si>
    <t>Корсар, ВРК</t>
  </si>
  <si>
    <t xml:space="preserve">Кратерр, КС </t>
  </si>
  <si>
    <t>Прометрин</t>
  </si>
  <si>
    <t>Лазурит Супер, КНЭ</t>
  </si>
  <si>
    <t>270 г/л</t>
  </si>
  <si>
    <t>Лазурит, СП</t>
  </si>
  <si>
    <t>Ларен Про, ВДГ</t>
  </si>
  <si>
    <t>Ларт, ВР</t>
  </si>
  <si>
    <t>Дикамба</t>
  </si>
  <si>
    <t>Ластик 100, ЭМВ</t>
  </si>
  <si>
    <t>100+20 г/л</t>
  </si>
  <si>
    <t>Феноксапроп-П-этил+антидот клоквинтосет-мексил</t>
  </si>
  <si>
    <t>Ластик Экстра, КЭ</t>
  </si>
  <si>
    <t>70 + 40 г/л</t>
  </si>
  <si>
    <t>Флуазифоп-П-бутил</t>
  </si>
  <si>
    <t xml:space="preserve">Левират, КЭ </t>
  </si>
  <si>
    <t xml:space="preserve">550 г/л </t>
  </si>
  <si>
    <t xml:space="preserve">Линтаплант, ВК </t>
  </si>
  <si>
    <t>Линтур, ВДГ</t>
  </si>
  <si>
    <t>Дикамба (натриевая соль) + триасульфурон</t>
  </si>
  <si>
    <t>Лонтрел гранд, ВДГ</t>
  </si>
  <si>
    <t xml:space="preserve">Лонтрел-300, ВР </t>
  </si>
  <si>
    <t>Лорнет, ВР</t>
  </si>
  <si>
    <t>Магнум, ВДГ</t>
  </si>
  <si>
    <t xml:space="preserve">Маис, СТС </t>
  </si>
  <si>
    <t>Малибу, ВДГ</t>
  </si>
  <si>
    <t>Мерлин, ВДГ</t>
  </si>
  <si>
    <t>Изоксафлютол</t>
  </si>
  <si>
    <t>Фитоэкспертиза семян (элит.+масс. репрод.), всего</t>
  </si>
  <si>
    <t xml:space="preserve">                в т.ч: яровых зерновых </t>
  </si>
  <si>
    <t xml:space="preserve">                в т.ч: озимых зерновых </t>
  </si>
  <si>
    <t>Фумигация продукции растениеводства</t>
  </si>
  <si>
    <t>(тонн, тыс. л.)</t>
  </si>
  <si>
    <t>500+50 г/л</t>
  </si>
  <si>
    <t>Имидаклоприд + бифентрин</t>
  </si>
  <si>
    <t>Модесто, КС</t>
  </si>
  <si>
    <t>400+80 г/л</t>
  </si>
  <si>
    <t>Клотианидин + бета-цифлутрин</t>
  </si>
  <si>
    <t>Пончо Бета, КС</t>
  </si>
  <si>
    <t>400+53 г/л</t>
  </si>
  <si>
    <t>Анкер Трио, КС</t>
  </si>
  <si>
    <t>60+60+40 г/л</t>
  </si>
  <si>
    <t>Иншур Перформ, КС</t>
  </si>
  <si>
    <t>80+40 г/л</t>
  </si>
  <si>
    <t>Тритиконазол+ пираклостробин</t>
  </si>
  <si>
    <t>Тритон, КС</t>
  </si>
  <si>
    <t>60+60+40г/л</t>
  </si>
  <si>
    <t>Айвенго, КЭ</t>
  </si>
  <si>
    <t>Альфа-ципермeтрин</t>
  </si>
  <si>
    <t>Апплауд, СП</t>
  </si>
  <si>
    <t>Бупрофезин</t>
  </si>
  <si>
    <t>Малатион</t>
  </si>
  <si>
    <t xml:space="preserve">Вантекс, МКС </t>
  </si>
  <si>
    <t>Гамма-цигалотрин</t>
  </si>
  <si>
    <t>Евродим, КЭ</t>
  </si>
  <si>
    <t>Циперметрин</t>
  </si>
  <si>
    <t xml:space="preserve">Фатрин, КЭ </t>
  </si>
  <si>
    <t xml:space="preserve">Ци-Альфа, КЭ </t>
  </si>
  <si>
    <t>Циклон,ТБ</t>
  </si>
  <si>
    <t>Агротех-Гарант-Альтин, КЭ</t>
  </si>
  <si>
    <t>250 +80 г/л</t>
  </si>
  <si>
    <t>Пикоксистробин + ципроконазол</t>
  </si>
  <si>
    <t>Акробат Топ, ВДГ</t>
  </si>
  <si>
    <t>150+350 г/кг</t>
  </si>
  <si>
    <t>Диметоморф + дитианон</t>
  </si>
  <si>
    <t>Бампер Супер, КЭ</t>
  </si>
  <si>
    <t>400+90 г/л</t>
  </si>
  <si>
    <t>Прохлораз + пропиконазол</t>
  </si>
  <si>
    <t>Гимнаст, СП</t>
  </si>
  <si>
    <t xml:space="preserve">Кантус, ВДГ </t>
  </si>
  <si>
    <t>Боскалид</t>
  </si>
  <si>
    <t>Коллис, КС</t>
  </si>
  <si>
    <t>100+200 г/л</t>
  </si>
  <si>
    <t>Крезоксим-метил+ боскалид</t>
  </si>
  <si>
    <t>Конкур, КЭ</t>
  </si>
  <si>
    <t>Тебуконазол+триадимефон</t>
  </si>
  <si>
    <t>Пиктор, КС</t>
  </si>
  <si>
    <t>200+200 г/л</t>
  </si>
  <si>
    <t>Димоксистробин + боскалид</t>
  </si>
  <si>
    <t xml:space="preserve">Свитч, ВДГ </t>
  </si>
  <si>
    <t>250 + 375 г/л</t>
  </si>
  <si>
    <t>Флудиоксонил + ципродинил</t>
  </si>
  <si>
    <t>Агротех-Гарант-Зелектин, КЭ</t>
  </si>
  <si>
    <t>Агротех-Гарант-Лонтрин, ВДГ</t>
  </si>
  <si>
    <t>112+91+71</t>
  </si>
  <si>
    <t>344+120г/л</t>
  </si>
  <si>
    <t xml:space="preserve">Бетакем, КЭ </t>
  </si>
  <si>
    <t>750г/кг</t>
  </si>
  <si>
    <t>480г/л</t>
  </si>
  <si>
    <t>Вердикт, ВДГ</t>
  </si>
  <si>
    <t>6+30+90 г/кг</t>
  </si>
  <si>
    <t>Йодосульфурон-метил-натрия +мезосульфурон-метил + антидот мефенпир-диэтил</t>
  </si>
  <si>
    <t>Галант 104, КЭ</t>
  </si>
  <si>
    <t>Галион, ВР</t>
  </si>
  <si>
    <t>300+75 г/л</t>
  </si>
  <si>
    <t>ГлиБест, ВР</t>
  </si>
  <si>
    <t>Горгон, ВРК</t>
  </si>
  <si>
    <t>350+150 г/л</t>
  </si>
  <si>
    <t>МЦПА + пиклорам</t>
  </si>
  <si>
    <t>Диакем, ВР</t>
  </si>
  <si>
    <t>344+120 г/л</t>
  </si>
  <si>
    <t xml:space="preserve">Дикамбел, ВР   </t>
  </si>
  <si>
    <t>Дифирам, ВДГ</t>
  </si>
  <si>
    <t>Допинг, КЭ</t>
  </si>
  <si>
    <t>80+20 г/л</t>
  </si>
  <si>
    <t>Клодинафоп-пропаргил+ клоквинтосет-мексил</t>
  </si>
  <si>
    <t>Зелор, КЭ</t>
  </si>
  <si>
    <t>Злакосупер, КЭ</t>
  </si>
  <si>
    <t>Ирбис 100, КЭ</t>
  </si>
  <si>
    <t>100+27г/л</t>
  </si>
  <si>
    <t>Каримба, ВДГ</t>
  </si>
  <si>
    <t>Карамболь, СП</t>
  </si>
  <si>
    <t>Клопер 750, ВДГ</t>
  </si>
  <si>
    <t>Кордус Плюс, ВДГ</t>
  </si>
  <si>
    <t>550+92+23 г/кг</t>
  </si>
  <si>
    <t>Дикамба+никосульфурон+римсульфурон</t>
  </si>
  <si>
    <t>Ланцелот 450, ВДГ</t>
  </si>
  <si>
    <t>300 + 150 г/кг</t>
  </si>
  <si>
    <t>Аминопиралид + флорасулам</t>
  </si>
  <si>
    <t>240г/л</t>
  </si>
  <si>
    <t>Клетодим</t>
  </si>
  <si>
    <t>Лувр Экстра, КЭ</t>
  </si>
  <si>
    <t>2,4-Д (малолетучие эфиры С7-С8)</t>
  </si>
  <si>
    <t>Мортира, ВДГ</t>
  </si>
  <si>
    <t>НОПАСАРАН, КС</t>
  </si>
  <si>
    <t>375+25 г/л</t>
  </si>
  <si>
    <t>Метазахлор+имазамокс</t>
  </si>
  <si>
    <t>Римэкс, ВДГ</t>
  </si>
  <si>
    <t>Стомп Профессионал,МКС</t>
  </si>
  <si>
    <t>455г/л</t>
  </si>
  <si>
    <t>Фенова Экстра, ВЭ</t>
  </si>
  <si>
    <t>Ферат, ВДГ</t>
  </si>
  <si>
    <t>Хакер, ВРГ</t>
  </si>
  <si>
    <t>Цитадель 25, МД</t>
  </si>
  <si>
    <t>Пеноксулам</t>
  </si>
  <si>
    <t>2-хлорэтилфосфоновая кислота</t>
  </si>
  <si>
    <t>Мелафен, ВР</t>
  </si>
  <si>
    <t>10-4 г/л</t>
  </si>
  <si>
    <t>Меламиновая соль бис(оксиметил) фосфиновой кислоты</t>
  </si>
  <si>
    <t>Малеиновый гидразид (калиевая соль)</t>
  </si>
  <si>
    <t>Протравители (био)</t>
  </si>
  <si>
    <t>Фунгицидные протравители (био)</t>
  </si>
  <si>
    <t>Фитолавин, ВРК</t>
  </si>
  <si>
    <t>БА-120000 ЕА/мл, 32 г/л</t>
  </si>
  <si>
    <t>Прочие фунгицидные протравители (био)</t>
  </si>
  <si>
    <t>титр 1010 КОЕ/г</t>
  </si>
  <si>
    <t>Никосульфурон</t>
  </si>
  <si>
    <t>Митрон, КС</t>
  </si>
  <si>
    <t>700 г/л</t>
  </si>
  <si>
    <t>Миура, КЭ</t>
  </si>
  <si>
    <t>Хизалофоп-П-этил</t>
  </si>
  <si>
    <t>Номини, СК</t>
  </si>
  <si>
    <t>Биспирибак натрия</t>
  </si>
  <si>
    <t>НЭО, ВДГ</t>
  </si>
  <si>
    <t>80 + 20 г/л</t>
  </si>
  <si>
    <t xml:space="preserve">Овсюген Супер, КЭ </t>
  </si>
  <si>
    <t>140 + 47 г/л</t>
  </si>
  <si>
    <t>Овсюген Экспресс, КЭ</t>
  </si>
  <si>
    <t>140 + 35 г/л</t>
  </si>
  <si>
    <t xml:space="preserve"> 500 г/л </t>
  </si>
  <si>
    <t>гусен./кв.м</t>
  </si>
  <si>
    <r>
      <t>З а с о р е н н о с т ь    (о п е р а т и в н о е   о б с л е д о в а н и е),    экз./м</t>
    </r>
    <r>
      <rPr>
        <vertAlign val="superscript"/>
        <sz val="10.5"/>
        <rFont val="Times New Roman"/>
        <family val="1"/>
        <charset val="204"/>
      </rPr>
      <t>2</t>
    </r>
  </si>
  <si>
    <t>Оптимум, ВРК</t>
  </si>
  <si>
    <t>Пантера, КЭ</t>
  </si>
  <si>
    <t>51,6 г/л</t>
  </si>
  <si>
    <t>Пивот, ВК</t>
  </si>
  <si>
    <t>Пик, ВДГ</t>
  </si>
  <si>
    <t>Просульфурон</t>
  </si>
  <si>
    <t xml:space="preserve">Пилараунд, ВР </t>
  </si>
  <si>
    <t>Пилот, ВСК</t>
  </si>
  <si>
    <t>Пирамин Турбо, КС</t>
  </si>
  <si>
    <t>520 г/л</t>
  </si>
  <si>
    <t xml:space="preserve">Хлоридазон </t>
  </si>
  <si>
    <t>Пледж, СП</t>
  </si>
  <si>
    <t>Флумиоксазин</t>
  </si>
  <si>
    <t>Прима, СЭ</t>
  </si>
  <si>
    <t>300 г/л + 6,25 г/ л</t>
  </si>
  <si>
    <t>2,4-Д (сложный 2-этилгексиловый эфир) + флорасулам</t>
  </si>
  <si>
    <t>Приоритет, КС</t>
  </si>
  <si>
    <t>Прометрин, СК</t>
  </si>
  <si>
    <t>Пульсар, ВР</t>
  </si>
  <si>
    <t>Имазамокс</t>
  </si>
  <si>
    <t>Пума Супер 100, КЭ</t>
  </si>
  <si>
    <t>112+91+71 г/л</t>
  </si>
  <si>
    <t>Дикват</t>
  </si>
  <si>
    <t>Рейсер, КЭ</t>
  </si>
  <si>
    <t xml:space="preserve">Флурохлоридон </t>
  </si>
  <si>
    <t>Римус, ВДГ</t>
  </si>
  <si>
    <t>Ромул, ВДГ</t>
  </si>
  <si>
    <t>Сарацин, СП</t>
  </si>
  <si>
    <t>Метфульфурон-метил</t>
  </si>
  <si>
    <t>Селектор, КЭ</t>
  </si>
  <si>
    <t>Секатор Турбо, МД</t>
  </si>
  <si>
    <t>25 + 100 + 250 г/л</t>
  </si>
  <si>
    <t>Йодосульфурон-метил-натрий + амидосульфурон + мефенпир-диэтил</t>
  </si>
  <si>
    <t>Селект, КЭ</t>
  </si>
  <si>
    <t>Синбетан Гранд, ВДГ</t>
  </si>
  <si>
    <t>330 + 270 + 220 г/кг</t>
  </si>
  <si>
    <t>Сириус, СП</t>
  </si>
  <si>
    <t>36 г/л</t>
  </si>
  <si>
    <t>Глифосат (калийная соль)</t>
  </si>
  <si>
    <t>Сокол, КЭ</t>
  </si>
  <si>
    <t>Спрут, ВР</t>
  </si>
  <si>
    <t>Спрут Экстра,  ВР</t>
  </si>
  <si>
    <t>540 г/л</t>
  </si>
  <si>
    <t>Глифосат</t>
  </si>
  <si>
    <t xml:space="preserve">Сталкер, ВДГ </t>
  </si>
  <si>
    <t>Суперстар, ВДГ</t>
  </si>
  <si>
    <t>Тапир, ВК</t>
  </si>
  <si>
    <t>Тарга Супер, КЭ</t>
  </si>
  <si>
    <t>Таргет Супер, КЭ</t>
  </si>
  <si>
    <t>Террамет, СП</t>
  </si>
  <si>
    <t>Террастар, ВДГ</t>
  </si>
  <si>
    <t>Титус Плюс, ВДГ</t>
  </si>
  <si>
    <t>609 г/кг + 32,5 г/кг</t>
  </si>
  <si>
    <t>Дикамба (диметиламинная соль) + римсульфурон</t>
  </si>
  <si>
    <t>Титус, СТС</t>
  </si>
  <si>
    <t>Тифи, ВДГ</t>
  </si>
  <si>
    <t>Тифенсульфурон-метил</t>
  </si>
  <si>
    <t>Клодинафоп-пропаргил + антидот клоквинтосет-мексил</t>
  </si>
  <si>
    <t>Топтун, КЭ</t>
  </si>
  <si>
    <t>Торнадо 500, ВР</t>
  </si>
  <si>
    <t>Торнадо, ВР</t>
  </si>
  <si>
    <t xml:space="preserve">Тотал, ВР </t>
  </si>
  <si>
    <t>Трибун, СТС</t>
  </si>
  <si>
    <t>Триплекс, КЭ</t>
  </si>
  <si>
    <t>Трицепс, ВДГ</t>
  </si>
  <si>
    <t>Фабиан, ВДГ</t>
  </si>
  <si>
    <t>450 + 150 г/кг</t>
  </si>
  <si>
    <t>Имазетапир + хлоримурон-этил</t>
  </si>
  <si>
    <t>Факел, ВР</t>
  </si>
  <si>
    <t>Фенизан, ВР</t>
  </si>
  <si>
    <t>360 г/л + 22,2 г/л</t>
  </si>
  <si>
    <t>Фокстрот, ВЭ</t>
  </si>
  <si>
    <t>69 + 34,5 г/л</t>
  </si>
  <si>
    <t>Форвард, МКЭ</t>
  </si>
  <si>
    <t>Фронтьер Оптима, КЭ</t>
  </si>
  <si>
    <t>720 г/л</t>
  </si>
  <si>
    <t>Диметенамид-Р</t>
  </si>
  <si>
    <t>Феноксапроп-П-этил</t>
  </si>
  <si>
    <t>110 г/л</t>
  </si>
  <si>
    <t>Фюзилад Форте, КЭ</t>
  </si>
  <si>
    <t>Хантер, КЭ</t>
  </si>
  <si>
    <t>Хармони, СТС</t>
  </si>
  <si>
    <t>Хит, СП</t>
  </si>
  <si>
    <t>420 г/л + 60 г/л</t>
  </si>
  <si>
    <t>Шквал, ВК</t>
  </si>
  <si>
    <t>Шогун, КЭ</t>
  </si>
  <si>
    <t xml:space="preserve">Пропаквизафоп </t>
  </si>
  <si>
    <t xml:space="preserve">Эксперт 22, КЭ </t>
  </si>
  <si>
    <t>Экспресс, ВДГ</t>
  </si>
  <si>
    <t>Элант-Премиум, КЭ</t>
  </si>
  <si>
    <t>2,4-Д + дикамба (сложные 2-этилгексиловые эфиры)</t>
  </si>
  <si>
    <t>Элефант, КЭ</t>
  </si>
  <si>
    <t>Эллай Лайт, ВДГ</t>
  </si>
  <si>
    <t>391 + 261 г/кг</t>
  </si>
  <si>
    <t>Метсульфурон-метил + трибенурон-метил</t>
  </si>
  <si>
    <t>Эстамп, КЭ</t>
  </si>
  <si>
    <t>Эстет, КЭ</t>
  </si>
  <si>
    <t>Эфилон, КЭ</t>
  </si>
  <si>
    <t>550 г/л</t>
  </si>
  <si>
    <t>2,4-Д (малолетучие эфиры С7-С9)</t>
  </si>
  <si>
    <t>Прочие гербициды (хим), из них:</t>
  </si>
  <si>
    <t>Десиканты и дефолианты (хим) всего</t>
  </si>
  <si>
    <t xml:space="preserve">Баста, ВР  </t>
  </si>
  <si>
    <t xml:space="preserve">Глюфосинат аммоний </t>
  </si>
  <si>
    <t>Буцефал, КЭ</t>
  </si>
  <si>
    <t xml:space="preserve">Карфентразон-этил </t>
  </si>
  <si>
    <t xml:space="preserve">Голден Ринг, ВР </t>
  </si>
  <si>
    <t xml:space="preserve">Десикант Экспертоф, ВР </t>
  </si>
  <si>
    <t>Прочие десиканты и дефолианты (хим), из них:</t>
  </si>
  <si>
    <t>Регуляторы роста (хим) всего</t>
  </si>
  <si>
    <t>Антивылегач, ВР</t>
  </si>
  <si>
    <t>675 г/л</t>
  </si>
  <si>
    <t>Хлормекватхлорид</t>
  </si>
  <si>
    <t>Атлет, ВР</t>
  </si>
  <si>
    <t>Гетероауксин, П</t>
  </si>
  <si>
    <t>950 г/кг</t>
  </si>
  <si>
    <t>Арахидоновая кислота</t>
  </si>
  <si>
    <t>Корневин, СП</t>
  </si>
  <si>
    <t>5 г/кг</t>
  </si>
  <si>
    <t>4(индол-3ил) масляная кислота</t>
  </si>
  <si>
    <t>Ортокрезоксиуксусной кислоты триэтаноламмониевая соль + 1-хлорметилсилатран</t>
  </si>
  <si>
    <t>Моддус, КЭ</t>
  </si>
  <si>
    <t>Тринексапак-этил</t>
  </si>
  <si>
    <t>Рибав-Экстра, Р</t>
  </si>
  <si>
    <t>0,00152 +0,00196 г/л</t>
  </si>
  <si>
    <t>L-аланин + L-глутаминовая кислота</t>
  </si>
  <si>
    <t>Стабилан, ВР</t>
  </si>
  <si>
    <t>460 г/л</t>
  </si>
  <si>
    <t>2,5 г/л</t>
  </si>
  <si>
    <t>4-хлорфеноксиуксусная кислота</t>
  </si>
  <si>
    <t>Энергия-М, КРП, ТАБ</t>
  </si>
  <si>
    <t>855 + 95 г/кг</t>
  </si>
  <si>
    <t>Эпин-Экстра, Р</t>
  </si>
  <si>
    <t>0,025 г/л</t>
  </si>
  <si>
    <t>24-эпибрассинолид</t>
  </si>
  <si>
    <t>Этамон, ВР</t>
  </si>
  <si>
    <t>Аммоний диметилфосфорнокислый диметилди(2-гидроксиэтил)</t>
  </si>
  <si>
    <t>Прочие регуляторы роста (хим), из них:</t>
  </si>
  <si>
    <t>Другие химические СЗР всего</t>
  </si>
  <si>
    <t>Алирин-Б, СП</t>
  </si>
  <si>
    <t>10¹¹ КОЕ/г</t>
  </si>
  <si>
    <t>Bacillus subtilis, штамм В-10 ВИЗР</t>
  </si>
  <si>
    <t>Алирин-Б, ТАБ</t>
  </si>
  <si>
    <t>109 КОЕ/г</t>
  </si>
  <si>
    <t>Альбит, ТПС</t>
  </si>
  <si>
    <t>6,2 + 29,8 + 91,1 + 91,2 + 181,5 г/кг</t>
  </si>
  <si>
    <t>Поли-бета-гидроксимасляная кислота + магний сернокислый + калий фосфорнокислый + калий азотнокислый + карбамид</t>
  </si>
  <si>
    <t>Бактофит, СК</t>
  </si>
  <si>
    <t>БА-10000 ЕА/мл</t>
  </si>
  <si>
    <t>Bacillus subtilis, штамм ИПМ 215</t>
  </si>
  <si>
    <t>Бактофит, СП</t>
  </si>
  <si>
    <t>БА-10000 ЕА/г</t>
  </si>
  <si>
    <t>Бинорам, Ж</t>
  </si>
  <si>
    <t>Гамаир, СП</t>
  </si>
  <si>
    <t>Bacillus subtilis, штамм М-22 ВИЗР</t>
  </si>
  <si>
    <t>Гамаир, ТАБ</t>
  </si>
  <si>
    <t>Pseudomonas fluorescens, штамм АР-33</t>
  </si>
  <si>
    <t>Псевдобактерин-2, Ж</t>
  </si>
  <si>
    <t>Pseudomonas aureofaciens, штамм BS 1393</t>
  </si>
  <si>
    <t>Псевдобактерин-2, ПС</t>
  </si>
  <si>
    <t>Фитобактериомицин - комплекс стрептотрициновых антибиотиков</t>
  </si>
  <si>
    <t>Фитоспорин-М, Ж</t>
  </si>
  <si>
    <t>1 млрд/мл</t>
  </si>
  <si>
    <t>Bacillus subtilis, штамм 26 Д</t>
  </si>
  <si>
    <t>Фитоспорин-М, П</t>
  </si>
  <si>
    <t>2 млрд/г</t>
  </si>
  <si>
    <t>Фитоспорин-М, ПС</t>
  </si>
  <si>
    <t>100 млн/г</t>
  </si>
  <si>
    <t>Инсектициды и акарициды (био) всего</t>
  </si>
  <si>
    <t xml:space="preserve">Bacillus thuringiensis, var. thuringiensis, экзотоксин (спорово-кристаллический комплекс) </t>
  </si>
  <si>
    <t xml:space="preserve">Битоксибациллин, П </t>
  </si>
  <si>
    <t>БА-1500 ЕА/мг</t>
  </si>
  <si>
    <t>Вертимек, КЭ</t>
  </si>
  <si>
    <t>18 г/л</t>
  </si>
  <si>
    <t xml:space="preserve">Абамектин </t>
  </si>
  <si>
    <t xml:space="preserve">об обследованных, засоренных площадях и объемах работ, проведенных по </t>
  </si>
  <si>
    <t xml:space="preserve">Bacillus thuringiensis, var. kurstaki  (спорово-кристаллический комплекс) </t>
  </si>
  <si>
    <t>БА-2000 ЕА/мг</t>
  </si>
  <si>
    <t xml:space="preserve">Лепидоцид, П </t>
  </si>
  <si>
    <t>БА-3000 ЕА/мг</t>
  </si>
  <si>
    <t xml:space="preserve">Лепидоцид, СК </t>
  </si>
  <si>
    <t xml:space="preserve">Фитоверм, КЭ </t>
  </si>
  <si>
    <t>10 г/л</t>
  </si>
  <si>
    <t xml:space="preserve">Аверсектин C </t>
  </si>
  <si>
    <t xml:space="preserve">Фитоверм, КЭ  </t>
  </si>
  <si>
    <t>Прочие инсектициды и акарициды (био), из них:</t>
  </si>
  <si>
    <t>Нематициды всего (био), всего</t>
  </si>
  <si>
    <t>Фитоверм, П</t>
  </si>
  <si>
    <t>Аверсектин С</t>
  </si>
  <si>
    <t>8 г/кг</t>
  </si>
  <si>
    <t>Прочие нематициды (био), из них:</t>
  </si>
  <si>
    <t>Репелленты (био) всего</t>
  </si>
  <si>
    <t xml:space="preserve">Кротомет, Г </t>
  </si>
  <si>
    <t>150 г/кг</t>
  </si>
  <si>
    <t xml:space="preserve">Allium sativum </t>
  </si>
  <si>
    <t>Прочие репелленты (био), из них:</t>
  </si>
  <si>
    <t>Фунгициды (био) всего</t>
  </si>
  <si>
    <t>Trichoderma harzianum, штамм 18 ВИЗР</t>
  </si>
  <si>
    <t>Глиокладин, ТАБ</t>
  </si>
  <si>
    <t>Прочие фунгициды (био), из них:</t>
  </si>
  <si>
    <t>Регуляторы роста (био) всего</t>
  </si>
  <si>
    <t>18 + 60 + 70 мг/кг</t>
  </si>
  <si>
    <t>Тритерпеновые кислоты</t>
  </si>
  <si>
    <t>Бутон, П</t>
  </si>
  <si>
    <t>Гиббереллиновых кислот натриевые соли</t>
  </si>
  <si>
    <t>Вэрва, ВЭ</t>
  </si>
  <si>
    <t>Гибберсиб, П</t>
  </si>
  <si>
    <t>90 г/кг</t>
  </si>
  <si>
    <t>Домоцвет, Р</t>
  </si>
  <si>
    <t>0,05 г/л</t>
  </si>
  <si>
    <t>Гидроксикоричная кислота</t>
  </si>
  <si>
    <t>Завязь, КРП</t>
  </si>
  <si>
    <t>5,5 г/кг</t>
  </si>
  <si>
    <t>Дигидрокверцетин</t>
  </si>
  <si>
    <t>Новосил, ВЭ</t>
  </si>
  <si>
    <t>Цветень, КРП</t>
  </si>
  <si>
    <t>0,9 г/кг</t>
  </si>
  <si>
    <t>Циркон, Р</t>
  </si>
  <si>
    <t>0,1 г/л</t>
  </si>
  <si>
    <t xml:space="preserve">Экопин, ТПС </t>
  </si>
  <si>
    <t>Эмистим, Р</t>
  </si>
  <si>
    <t>0,01 г/л</t>
  </si>
  <si>
    <t>Acremonium lichenicola симбионтного гриба продукты метаболизма</t>
  </si>
  <si>
    <t>Прочие регуляторы роста (био), из них:</t>
  </si>
  <si>
    <t>Другие биологические СЗР всего</t>
  </si>
  <si>
    <t>ПЕСТИЦИДЫ ВСЕГО:</t>
  </si>
  <si>
    <t>в т. ч. химические пестициды, всего</t>
  </si>
  <si>
    <t>в т. ч. протравители химические, всего</t>
  </si>
  <si>
    <t>в т. ч. биологические пестициды, всего</t>
  </si>
  <si>
    <t>в т. ч. протравители биологические, всего</t>
  </si>
  <si>
    <t>тыс. т</t>
  </si>
  <si>
    <t>Исполнитель:  ____________________________________________</t>
  </si>
  <si>
    <t>тел. (код)________________________</t>
  </si>
  <si>
    <t>СВЕДЕНИЯ</t>
  </si>
  <si>
    <t>№</t>
  </si>
  <si>
    <t>Обследовано физической площади, тыс. га</t>
  </si>
  <si>
    <t>всего</t>
  </si>
  <si>
    <t>в т.ч. с численностью выше ЭПВ</t>
  </si>
  <si>
    <t>тыс. га</t>
  </si>
  <si>
    <t>Х</t>
  </si>
  <si>
    <t>проволочники и ложнопроволочники</t>
  </si>
  <si>
    <t>стеблевой кукурузный мотылек</t>
  </si>
  <si>
    <t>в т. ч. хлопковая</t>
  </si>
  <si>
    <t>совка-гамма</t>
  </si>
  <si>
    <t>подгрызающие совки</t>
  </si>
  <si>
    <t>восточная луговая совка</t>
  </si>
  <si>
    <t>хрущи</t>
  </si>
  <si>
    <t>медведка</t>
  </si>
  <si>
    <t>слизни</t>
  </si>
  <si>
    <t>прочие вредители</t>
  </si>
  <si>
    <t>хлебные жуки</t>
  </si>
  <si>
    <t>хлебная жужелица</t>
  </si>
  <si>
    <t>хлебные блошки</t>
  </si>
  <si>
    <t>пшеничная галлица (комарик)</t>
  </si>
  <si>
    <t>злаковые тли</t>
  </si>
  <si>
    <t>трипсы</t>
  </si>
  <si>
    <t>злаковые мухи, в т. ч.</t>
  </si>
  <si>
    <t>шведская</t>
  </si>
  <si>
    <t>гессенская</t>
  </si>
  <si>
    <t>зеленоглазка</t>
  </si>
  <si>
    <t>озимая</t>
  </si>
  <si>
    <t>опомиза</t>
  </si>
  <si>
    <t>пшеничная</t>
  </si>
  <si>
    <t>хлебный пилильщик</t>
  </si>
  <si>
    <t>зерновые совки</t>
  </si>
  <si>
    <t>в т. ч. серая зерновая</t>
  </si>
  <si>
    <t>обыкн. зерновая</t>
  </si>
  <si>
    <t>клещи</t>
  </si>
  <si>
    <t>септориоз</t>
  </si>
  <si>
    <t>гельминтоспориоз</t>
  </si>
  <si>
    <t>спорынья</t>
  </si>
  <si>
    <t>яровая</t>
  </si>
  <si>
    <t>тли</t>
  </si>
  <si>
    <t>песчаный медляк</t>
  </si>
  <si>
    <t>пьявица</t>
  </si>
  <si>
    <t>клубеньковые долгоносики</t>
  </si>
  <si>
    <t>гороховая зерновка</t>
  </si>
  <si>
    <t>гороховая тля</t>
  </si>
  <si>
    <t>гороховая плодожорка</t>
  </si>
  <si>
    <t>гороховый трипс</t>
  </si>
  <si>
    <t>аскохитоз</t>
  </si>
  <si>
    <t>фузариоз</t>
  </si>
  <si>
    <t>мухи</t>
  </si>
  <si>
    <t>рачки</t>
  </si>
  <si>
    <t>фитономусы</t>
  </si>
  <si>
    <t>люцерновый клоп</t>
  </si>
  <si>
    <t>долгоносики</t>
  </si>
  <si>
    <t>свекловичная щитоноска</t>
  </si>
  <si>
    <t>свекловичная минирующая муха</t>
  </si>
  <si>
    <t>моли</t>
  </si>
  <si>
    <t>мертвоеды</t>
  </si>
  <si>
    <t>подсолнечниковая огневка</t>
  </si>
  <si>
    <t>подсолнечниковая шипоноска</t>
  </si>
  <si>
    <t>клопы</t>
  </si>
  <si>
    <t>цикадки</t>
  </si>
  <si>
    <t>альтернариоз</t>
  </si>
  <si>
    <t>крестоцветные блошки</t>
  </si>
  <si>
    <t>белянки</t>
  </si>
  <si>
    <t>рапсовый пилильщик</t>
  </si>
  <si>
    <t>рапсовый листоед</t>
  </si>
  <si>
    <t>рапсовый цветоед</t>
  </si>
  <si>
    <t>капустная моль</t>
  </si>
  <si>
    <t>семенной рапсовый скрытнохоботник</t>
  </si>
  <si>
    <t>льняной трипс</t>
  </si>
  <si>
    <t>льняная плодожорка</t>
  </si>
  <si>
    <t>бактериоз</t>
  </si>
  <si>
    <t>свекловичные долгоносики</t>
  </si>
  <si>
    <t>капустная белянка</t>
  </si>
  <si>
    <t>репная белянка</t>
  </si>
  <si>
    <t>капустная тля</t>
  </si>
  <si>
    <t>капустные мухи</t>
  </si>
  <si>
    <t>морковная муха</t>
  </si>
  <si>
    <t>морковная листоблошка</t>
  </si>
  <si>
    <t>луковая муха</t>
  </si>
  <si>
    <t>луковый трипс</t>
  </si>
  <si>
    <t>корневой луковый клещ</t>
  </si>
  <si>
    <t>бахчевая тля</t>
  </si>
  <si>
    <t>паутинный клещ</t>
  </si>
  <si>
    <t>дынная муха</t>
  </si>
  <si>
    <t>колорадский жук</t>
  </si>
  <si>
    <t>соевая плодожорка</t>
  </si>
  <si>
    <t>многоядный соевый листоед</t>
  </si>
  <si>
    <t>шпанки</t>
  </si>
  <si>
    <t>ризоктониоз</t>
  </si>
  <si>
    <t>яблонная плодожорка</t>
  </si>
  <si>
    <t>яблонный цветоед</t>
  </si>
  <si>
    <t>щитовки</t>
  </si>
  <si>
    <t>пяденица</t>
  </si>
  <si>
    <t>златогуска</t>
  </si>
  <si>
    <t>яблон. пилильщик</t>
  </si>
  <si>
    <t>букарка</t>
  </si>
  <si>
    <t>боярышница</t>
  </si>
  <si>
    <t>яблонная медяница</t>
  </si>
  <si>
    <t>виноградный мучнистый червец</t>
  </si>
  <si>
    <t>Приложение № 5 (1 июля)</t>
  </si>
  <si>
    <t>ИНФОРМАЦИЯ</t>
  </si>
  <si>
    <t>об обеззараживании и токсикации посевного и посадочного материала на 1.07.20__ г</t>
  </si>
  <si>
    <t xml:space="preserve">(тыс. т.)  </t>
  </si>
  <si>
    <t>Наименование культур</t>
  </si>
  <si>
    <t>Высеяно (высажено)</t>
  </si>
  <si>
    <t>химическими средствами</t>
  </si>
  <si>
    <t>биологическими средствами</t>
  </si>
  <si>
    <t>прочие</t>
  </si>
  <si>
    <t>в т. ч. фунгицидами</t>
  </si>
  <si>
    <t>в т. ч. инсектицидами</t>
  </si>
  <si>
    <t>a5</t>
  </si>
  <si>
    <t>b5</t>
  </si>
  <si>
    <t>c5</t>
  </si>
  <si>
    <t>d5</t>
  </si>
  <si>
    <t>f5</t>
  </si>
  <si>
    <t>g5</t>
  </si>
  <si>
    <t>h5</t>
  </si>
  <si>
    <t>в т.ч. пшеница</t>
  </si>
  <si>
    <t xml:space="preserve">          ячмень</t>
  </si>
  <si>
    <t xml:space="preserve">          рожь</t>
  </si>
  <si>
    <t xml:space="preserve">         тритикале</t>
  </si>
  <si>
    <t xml:space="preserve">          тритикале</t>
  </si>
  <si>
    <t>Овес</t>
  </si>
  <si>
    <t>Зернобобовые яровые всего:</t>
  </si>
  <si>
    <t>Зернобобовые озимые всего:</t>
  </si>
  <si>
    <t>Овощи</t>
  </si>
  <si>
    <t>Бахчевые культуры</t>
  </si>
  <si>
    <t>Кукуруза</t>
  </si>
  <si>
    <t>Подсолнечник</t>
  </si>
  <si>
    <t>Рапс яровой</t>
  </si>
  <si>
    <t xml:space="preserve">Рапс озимый </t>
  </si>
  <si>
    <t>Лен</t>
  </si>
  <si>
    <t>Сахарная свекла</t>
  </si>
  <si>
    <t>Прочие яровые</t>
  </si>
  <si>
    <t>Прочие озимые</t>
  </si>
  <si>
    <t>Картофель</t>
  </si>
  <si>
    <t>Итого озимые</t>
  </si>
  <si>
    <t>Всего семян</t>
  </si>
  <si>
    <t xml:space="preserve">Примечание. В ячейках где стоит "0"  проставлены формулы. После заполнения </t>
  </si>
  <si>
    <t xml:space="preserve">пустых строк на месте "0" должны появиться значения. </t>
  </si>
  <si>
    <t>Принятую нумерацию строк  (1, 2, 3…) и столбцов (a5, b5, c5…) менять не следует.</t>
  </si>
  <si>
    <t>баковыми смесями</t>
  </si>
  <si>
    <r>
      <rPr>
        <b/>
        <sz val="12"/>
        <color indexed="8"/>
        <rFont val="Times New Roman"/>
        <family val="1"/>
        <charset val="204"/>
      </rPr>
      <t>Яровые</t>
    </r>
    <r>
      <rPr>
        <sz val="12"/>
        <color indexed="8"/>
        <rFont val="Times New Roman"/>
        <family val="1"/>
        <charset val="204"/>
      </rPr>
      <t xml:space="preserve"> колосовые зерновые, всего:</t>
    </r>
  </si>
  <si>
    <r>
      <rPr>
        <b/>
        <sz val="12"/>
        <color indexed="8"/>
        <rFont val="Times New Roman"/>
        <family val="1"/>
        <charset val="204"/>
      </rPr>
      <t>Озимые</t>
    </r>
    <r>
      <rPr>
        <sz val="12"/>
        <color indexed="8"/>
        <rFont val="Times New Roman"/>
        <family val="1"/>
        <charset val="204"/>
      </rPr>
      <t xml:space="preserve"> колосовые зерновые, всего:</t>
    </r>
  </si>
  <si>
    <r>
      <rPr>
        <b/>
        <sz val="12"/>
        <color indexed="8"/>
        <rFont val="Times New Roman"/>
        <family val="1"/>
        <charset val="204"/>
      </rPr>
      <t>Итого яровые</t>
    </r>
    <r>
      <rPr>
        <sz val="12"/>
        <color indexed="8"/>
        <rFont val="Times New Roman"/>
        <family val="1"/>
        <charset val="204"/>
      </rPr>
      <t xml:space="preserve"> (без клубней картофеля)</t>
    </r>
  </si>
  <si>
    <t>в т. ч. с инсектицидами</t>
  </si>
  <si>
    <t>из общего объема фунгицидами</t>
  </si>
  <si>
    <t>i6</t>
  </si>
  <si>
    <t>e5</t>
  </si>
  <si>
    <t>в т. ч. с фунгицидами</t>
  </si>
  <si>
    <t>в т. ч. с фунгицидами+инсектицидами</t>
  </si>
  <si>
    <t xml:space="preserve">    Вид работ</t>
  </si>
  <si>
    <t>Ед. измерения</t>
  </si>
  <si>
    <t>Объем</t>
  </si>
  <si>
    <t>a1a</t>
  </si>
  <si>
    <t>b1a</t>
  </si>
  <si>
    <t>c1a</t>
  </si>
  <si>
    <t>Открытый грунт обработано пестицидами, всего</t>
  </si>
  <si>
    <t>в т.ч: инсектицидами</t>
  </si>
  <si>
    <t xml:space="preserve">         фунгицидами </t>
  </si>
  <si>
    <t xml:space="preserve">         гербицидами</t>
  </si>
  <si>
    <t xml:space="preserve">         родентицидами</t>
  </si>
  <si>
    <t xml:space="preserve">         десикантами и дефолиантами</t>
  </si>
  <si>
    <t xml:space="preserve">         прочими (регул. роста и др.)</t>
  </si>
  <si>
    <t>из них биологическими пестицидами</t>
  </si>
  <si>
    <t>из них с применением авиации</t>
  </si>
  <si>
    <t>Применение энтомофагов (открытый грунт)</t>
  </si>
  <si>
    <t>Защищенный грунт обработано пестицидами, всего</t>
  </si>
  <si>
    <t>тыс.кв.м.</t>
  </si>
  <si>
    <t xml:space="preserve">         прочими (регул.роста,родентициды и др.)</t>
  </si>
  <si>
    <t>Применение энтомофагов (защищенный грунт)</t>
  </si>
  <si>
    <t>Протравливание и токсикация семян, всего</t>
  </si>
  <si>
    <t xml:space="preserve">      в т.ч: семян яровых культур, всего</t>
  </si>
  <si>
    <t xml:space="preserve">                          из них яровых зерновых колосовых культур</t>
  </si>
  <si>
    <t xml:space="preserve">      в т.ч: семян озимых культур, всего</t>
  </si>
  <si>
    <t xml:space="preserve">                          из них озимых зерновых колосовых культур</t>
  </si>
  <si>
    <t>Протравлено клубней картофеля, всего</t>
  </si>
  <si>
    <t>в т.ч:  химическими СЗР</t>
  </si>
  <si>
    <t xml:space="preserve">          биологическими СЗР</t>
  </si>
  <si>
    <t>Фитоэкспертиза семян</t>
  </si>
  <si>
    <t xml:space="preserve">                из них переходящий фонд</t>
  </si>
  <si>
    <t xml:space="preserve">           в т.ч. семян прочих яровых культур</t>
  </si>
  <si>
    <t xml:space="preserve">           в т.ч. семян прочих озимых культур</t>
  </si>
  <si>
    <t>кроме того яровых семян массовых репродукций, товарных</t>
  </si>
  <si>
    <t>кроме того озимых семян массовых репродукций, товарных</t>
  </si>
  <si>
    <t>Клубневой анализ картофеля, всего</t>
  </si>
  <si>
    <t>в т.ч:  весна</t>
  </si>
  <si>
    <t xml:space="preserve">          осень</t>
  </si>
  <si>
    <t>из них продовольственного</t>
  </si>
  <si>
    <t>Обеззараживание складских помещений</t>
  </si>
  <si>
    <t>тыс.кв.м</t>
  </si>
  <si>
    <t>тыс.куб.м</t>
  </si>
  <si>
    <t>Поступление пестицидов, всего</t>
  </si>
  <si>
    <t>т</t>
  </si>
  <si>
    <t xml:space="preserve">       поступление химических СЗР, всего</t>
  </si>
  <si>
    <t xml:space="preserve">       поступление биологических СЗР, всего</t>
  </si>
  <si>
    <t>Примечание:</t>
  </si>
  <si>
    <t xml:space="preserve">1) В ячейках где стоит "0"  проставлены формулы. После заполнения пустых строк на месте "0" должны </t>
  </si>
  <si>
    <t xml:space="preserve"> появиться значения. </t>
  </si>
  <si>
    <t>2) Принятую нумерацию строк  (1, 2, 3…) и столбцов (a1, b1, c1…) менять не следует.</t>
  </si>
  <si>
    <t>3) Любые дополнительные данные можете разместить ниже таблицы</t>
  </si>
  <si>
    <r>
      <t>Исполнитель:</t>
    </r>
    <r>
      <rPr>
        <u/>
        <sz val="12"/>
        <rFont val="Times New Roman"/>
        <family val="1"/>
        <charset val="204"/>
      </rPr>
      <t xml:space="preserve">_                                      </t>
    </r>
  </si>
  <si>
    <r>
      <t xml:space="preserve">тел: </t>
    </r>
    <r>
      <rPr>
        <u/>
        <sz val="12"/>
        <rFont val="Times New Roman"/>
        <family val="1"/>
        <charset val="204"/>
      </rPr>
      <t xml:space="preserve">(код)  </t>
    </r>
    <r>
      <rPr>
        <sz val="12"/>
        <rFont val="Times New Roman"/>
        <family val="1"/>
        <charset val="204"/>
      </rPr>
      <t xml:space="preserve">                                              </t>
    </r>
  </si>
  <si>
    <t xml:space="preserve">          баковыми смесями </t>
  </si>
  <si>
    <t xml:space="preserve"> </t>
  </si>
  <si>
    <t>из общего объема инсектицидами</t>
  </si>
  <si>
    <t xml:space="preserve">               из общего объема фунгицидами</t>
  </si>
  <si>
    <t xml:space="preserve">               из общего объема инсектицидами</t>
  </si>
  <si>
    <t xml:space="preserve">                                        из общего объема фунгицидами</t>
  </si>
  <si>
    <t xml:space="preserve">                                        из общего объема инсектицидами</t>
  </si>
  <si>
    <r>
      <t>Субъект РФ ________________________</t>
    </r>
    <r>
      <rPr>
        <b/>
        <sz val="14"/>
        <color indexed="8"/>
        <rFont val="Times New Roman"/>
        <family val="1"/>
        <charset val="204"/>
      </rPr>
      <t xml:space="preserve">     </t>
    </r>
    <r>
      <rPr>
        <sz val="14"/>
        <color indexed="8"/>
        <rFont val="Times New Roman"/>
        <family val="1"/>
        <charset val="204"/>
      </rPr>
      <t xml:space="preserve">      </t>
    </r>
  </si>
  <si>
    <t>Приложение 1б ( весна, к 15 июня )</t>
  </si>
  <si>
    <t xml:space="preserve">Субъект РФ  ________________________________________________ </t>
  </si>
  <si>
    <t>Наименование вредителей</t>
  </si>
  <si>
    <t>Ед. изм.*</t>
  </si>
  <si>
    <t>Обследовано (в пересчёте на однократное исчисление), тыс. га</t>
  </si>
  <si>
    <t>Заселено/ заражено (физическая площадь), тыс. га</t>
  </si>
  <si>
    <t>Принятую нумерацию строк  (1, 2, 3…) и столбцов (a1, b1, c1…) менять не следует.</t>
  </si>
  <si>
    <t xml:space="preserve">появиться значения. </t>
  </si>
  <si>
    <t xml:space="preserve">Примечание:   В ячейках где стоит "0"  проставлены формулы. После заполнения пустых строк на месте "0" должны </t>
  </si>
  <si>
    <t>ПРОЧИЕ</t>
  </si>
  <si>
    <t>ПЛОДОХРАНИЛИЩА</t>
  </si>
  <si>
    <t>ОВОЩЕХРАНИЛИЩА</t>
  </si>
  <si>
    <t>КАРТОФЕЛЕХРАНИЛИЩА</t>
  </si>
  <si>
    <t>в т. ч. ЗЕРНОХРАНИЛИЩА</t>
  </si>
  <si>
    <t>СКЛАДСКИЕ ПОМЕЩЕНИЯ, всего:</t>
  </si>
  <si>
    <t>в т. ч. дезинфекция, всего:</t>
  </si>
  <si>
    <t xml:space="preserve"> в т. ч. дезинсекция, дератизация, всего:</t>
  </si>
  <si>
    <t>ДЕЗИНСЕКЦИЯ, ДЕРАТИЗАЦИЯ и ДЕЗИНФЕКЦИЯ ТЕПЛИЦ, всего:</t>
  </si>
  <si>
    <t>болезни</t>
  </si>
  <si>
    <t>вредители</t>
  </si>
  <si>
    <t>ВРЕДИТЕЛИ И БОЛЕЗНИ ПРОЧИХ КУЛЬТУР, всего:</t>
  </si>
  <si>
    <t>ВРЕДИТЕЛИ И БОЛЕЗНИ ГРИБОВ, всего:</t>
  </si>
  <si>
    <t>прочие болезни</t>
  </si>
  <si>
    <t>пероноспороз</t>
  </si>
  <si>
    <t>мучнистая роса</t>
  </si>
  <si>
    <t>гниль корней</t>
  </si>
  <si>
    <t>серая гниль</t>
  </si>
  <si>
    <t>болезни, в т. ч.</t>
  </si>
  <si>
    <t>галловые нематоды</t>
  </si>
  <si>
    <t>трипс</t>
  </si>
  <si>
    <t>тепличная белокрылка</t>
  </si>
  <si>
    <t>вредители, в т. ч.:</t>
  </si>
  <si>
    <t>ВРЕДИТЕЛИ И БОЛЕЗНИ ДЕКОРАТИВНЫХ КУЛЬТУР, всего:</t>
  </si>
  <si>
    <t>ВРЕДИТЕЛИ И БОЛЕЗНИ РАССАДЫ культур открытого грунта, всего:</t>
  </si>
  <si>
    <t>ВРЕДИТЕЛИ И БОЛЕЗНИ РАССАДЫ культур защищенного грунта, всего:</t>
  </si>
  <si>
    <t>ПРОЧИХ ОВОЩНЫХ КУЛЬТУР ЗАЩИЩЕННОГО ГРУНТА, всего:</t>
  </si>
  <si>
    <t>мокрая гниль салата</t>
  </si>
  <si>
    <t>черная ножка</t>
  </si>
  <si>
    <t>ВРЕДИТЕЛИ И БОЛЕЗНИ ЗЕЛЕННЫХ КУЛЬТУР, всего:</t>
  </si>
  <si>
    <t>фитофтороз</t>
  </si>
  <si>
    <t>фузариозная гниль</t>
  </si>
  <si>
    <t>антракноз</t>
  </si>
  <si>
    <t>ВРЕДИТЕЛИ И БОЛЕЗНИ ПЕРЦА, всего:</t>
  </si>
  <si>
    <t>корневые гнили</t>
  </si>
  <si>
    <t>белая гниль</t>
  </si>
  <si>
    <t>ВРЕДИТЕЛИ И БОЛЕЗНИ ОГУРЦА, всего:</t>
  </si>
  <si>
    <t>фузариозное увядание</t>
  </si>
  <si>
    <t>черная бактериальная пятнистость</t>
  </si>
  <si>
    <t>ВРЕДИТЕЛИ И БОЛЕЗНИ ТОМАТА, всего:</t>
  </si>
  <si>
    <t>болезни, всего</t>
  </si>
  <si>
    <t>вредители, всего</t>
  </si>
  <si>
    <t>ВРЕДИТЕЛИ И БОЛЕЗНИ ОВОЩНЫХ КУЛЬТУР, всего:</t>
  </si>
  <si>
    <t>БОРЬБА С ВРЕДИТЕЛЯМИ И БОЛЕЗНЯМИ В ЗАЩИЩЕННОМ ГРУНТЕ, всего:</t>
  </si>
  <si>
    <t>ПАРЫ</t>
  </si>
  <si>
    <t>ВРЕДИТЕЛИ И БОЛЕЗНИ ПРОЧИХ КУЛЬТУР, всего</t>
  </si>
  <si>
    <t>оидиум</t>
  </si>
  <si>
    <t>милдью</t>
  </si>
  <si>
    <t>в т. ч. имаго</t>
  </si>
  <si>
    <t>в т. ч. гусеницы, экз./100 соцветий</t>
  </si>
  <si>
    <t>гроздевая листовертка</t>
  </si>
  <si>
    <t>вредители, в т. ч.</t>
  </si>
  <si>
    <t>ВРЕДИТЕЛИ И БОЛЕЗНИ ВИНОГРАДНОЙ ЛОЗЫ, всего</t>
  </si>
  <si>
    <t>коккомикоз</t>
  </si>
  <si>
    <t>дидимелла (пурпуровая пятнистость малины)</t>
  </si>
  <si>
    <t>цитоспороз</t>
  </si>
  <si>
    <t>монилиоз (плодовая гниль)</t>
  </si>
  <si>
    <t>пятнистости</t>
  </si>
  <si>
    <t xml:space="preserve">парша </t>
  </si>
  <si>
    <t>листовертки</t>
  </si>
  <si>
    <t>ВРЕДИТЕЛИ И БОЛЕЗНИ ПЛОДОВО-ЯГОДНЫХ КУЛЬТУР, всего</t>
  </si>
  <si>
    <t>вирусные болезни</t>
  </si>
  <si>
    <t>картофельная коровка, или эпиляхна</t>
  </si>
  <si>
    <t>в т. ч. колорадский жук</t>
  </si>
  <si>
    <t>ВРЕДИТЕЛИ И БОЛЕЗНИ КАРТОФЕЛЯ, всего</t>
  </si>
  <si>
    <t>мозаика</t>
  </si>
  <si>
    <t>соевая полосатая блошка</t>
  </si>
  <si>
    <t>ВРЕДИТЕЛИ И БОЛЕЗНИ СОИ, всего</t>
  </si>
  <si>
    <t>столбур</t>
  </si>
  <si>
    <t>вершиная гниль</t>
  </si>
  <si>
    <t>бактериальный рак томата</t>
  </si>
  <si>
    <t>бурая пятнистость</t>
  </si>
  <si>
    <t>ржавчина</t>
  </si>
  <si>
    <t>церкоспороз</t>
  </si>
  <si>
    <t>слизистый бактериоз</t>
  </si>
  <si>
    <t>сосудистый бактериоз</t>
  </si>
  <si>
    <t>кила</t>
  </si>
  <si>
    <t>блошки</t>
  </si>
  <si>
    <t>ВРЕДИТЕЛИ И БОЛЕЗНИ ОВОЩЕ-БАХЧЕВЫХ КУЛЬТУР, всего</t>
  </si>
  <si>
    <t>корнеед</t>
  </si>
  <si>
    <t>свекловичные блошки</t>
  </si>
  <si>
    <t>ВРЕДИТЕЛИ И БОЛЕЗНИ КОРМОВЫХ КОРНЕПЛОДОВ, всего</t>
  </si>
  <si>
    <t>экз.</t>
  </si>
  <si>
    <t>ВРЕДИТЕЛИ И БОЛЕЗНИ ГОРЧИЦЫ, всего</t>
  </si>
  <si>
    <t>пасмо</t>
  </si>
  <si>
    <t>полиспороз</t>
  </si>
  <si>
    <t>льняная блошка</t>
  </si>
  <si>
    <t>ВРЕДИТЕЛИ И БОЛЕЗНИ ЛЬНА, всего</t>
  </si>
  <si>
    <t>ВРЕДИТЕЛИ И БОЛЕЗНИ ЯРОВОГО РАПСА, всего</t>
  </si>
  <si>
    <t>в т. ч. черная ножка</t>
  </si>
  <si>
    <t>кроме того озимый рапс (сева текущего года)</t>
  </si>
  <si>
    <t>ВРЕДИТЕЛИ И БОЛЕЗНИ ОЗИМОГО РАПСА, всего</t>
  </si>
  <si>
    <t>кроме того озимй рапс (сева текущего года)</t>
  </si>
  <si>
    <t>ВРЕДИТЕЛИ И БОЛЕЗНИ РАПСА, всего</t>
  </si>
  <si>
    <t>фомоз</t>
  </si>
  <si>
    <t>сухая гниль</t>
  </si>
  <si>
    <t>ВРЕДИТЕЛИ И БОЛЕЗНИ ПОДСОЛНЕЧНИКА, всего</t>
  </si>
  <si>
    <t>гнили корнеплодов (фузариозная)</t>
  </si>
  <si>
    <t>фомоз (зональная пятнистость)</t>
  </si>
  <si>
    <t>имаго</t>
  </si>
  <si>
    <t>в т. ч. блошки</t>
  </si>
  <si>
    <t>ВРЕДИТЕЛИ И БОЛЕЗНИ САХАРНОЙ СВЕКЛЫ, всего</t>
  </si>
  <si>
    <t>личинки</t>
  </si>
  <si>
    <t>клеверный семяед</t>
  </si>
  <si>
    <t>ВРЕДИТЕЛИ И БОЛЕЗНИ МНОГОЛЕТНИХ ТРАВ, всего</t>
  </si>
  <si>
    <t>пирикуляриоз</t>
  </si>
  <si>
    <t>злаковая тля</t>
  </si>
  <si>
    <t>рисовый минер</t>
  </si>
  <si>
    <t>ВРЕДИТЕЛИ И БОЛЕЗНИ РИСА, всего</t>
  </si>
  <si>
    <t>гнили всходов и корней</t>
  </si>
  <si>
    <t>ВРЕДИТЕЛИ И БОЛЕЗНИ ЗЕРНОБОБОВЫХ КУЛЬТУР, всего</t>
  </si>
  <si>
    <t>фузариоз початков</t>
  </si>
  <si>
    <t>фузариоз всходов</t>
  </si>
  <si>
    <t>пыльная головня</t>
  </si>
  <si>
    <t>в т. ч. пузырчатая головня</t>
  </si>
  <si>
    <t>головневые</t>
  </si>
  <si>
    <t xml:space="preserve">  имаго</t>
  </si>
  <si>
    <t xml:space="preserve">  личинки</t>
  </si>
  <si>
    <t>шведская муха</t>
  </si>
  <si>
    <t>ВРЕДИТЕЛИ И БОЛЕЗНИ КУКУРУЗЫ, всего</t>
  </si>
  <si>
    <t>чернь колоса (оливковая плесень)</t>
  </si>
  <si>
    <t>септориоз колоса</t>
  </si>
  <si>
    <t>прочие головневые</t>
  </si>
  <si>
    <t>твердая головня овса</t>
  </si>
  <si>
    <t>пыльная головня овса</t>
  </si>
  <si>
    <t>головневые, всего, в т. ч.</t>
  </si>
  <si>
    <t>фузариоз колоса</t>
  </si>
  <si>
    <t>красно-бурая пятнистость</t>
  </si>
  <si>
    <t>корончатая ржавчина овса</t>
  </si>
  <si>
    <t>бурая ржавчина</t>
  </si>
  <si>
    <t>овсяный трипс</t>
  </si>
  <si>
    <t>в т. ч. личинки</t>
  </si>
  <si>
    <t>пьявица:</t>
  </si>
  <si>
    <t>ВРЕДИТЕЛИ И БОЛЕЗНИ ОВСА, всего</t>
  </si>
  <si>
    <t>вирус желтой карликовости ячменя</t>
  </si>
  <si>
    <t>карликовая головня пшеницы</t>
  </si>
  <si>
    <t>твердая головня ячменя</t>
  </si>
  <si>
    <t>твердая головня пшеницы</t>
  </si>
  <si>
    <t>пыльная головня ячменя</t>
  </si>
  <si>
    <t>пыльная головня пшеницы</t>
  </si>
  <si>
    <t>головневые яровых, всего, в т. ч.</t>
  </si>
  <si>
    <t>бактериозы</t>
  </si>
  <si>
    <t>ринхоспориоз</t>
  </si>
  <si>
    <t>пиренофороз</t>
  </si>
  <si>
    <t>карликовая ржавчина</t>
  </si>
  <si>
    <t>осень</t>
  </si>
  <si>
    <t>в т. ч. весна (зима)</t>
  </si>
  <si>
    <t>предуборочные обследования</t>
  </si>
  <si>
    <t>в т. ч. места зимовки (весна, зима)</t>
  </si>
  <si>
    <t>вредная черепашка:</t>
  </si>
  <si>
    <t>ВРЕДИТЕЛИ И БОЛЕЗНИ ЯРОВЫХ ЗЕРНОВЫХ КОЛОСОВЫХ КУЛЬТУР, всего</t>
  </si>
  <si>
    <t>желтая ржавчина</t>
  </si>
  <si>
    <t>кроме того озимые зерновые колосовые культуры (сева текущего года)</t>
  </si>
  <si>
    <t>стеблевая головня ржи</t>
  </si>
  <si>
    <t>головневые озимых, всего, в т. ч.</t>
  </si>
  <si>
    <t>склеротиниоз</t>
  </si>
  <si>
    <t>тифулез</t>
  </si>
  <si>
    <t>снежная плесень</t>
  </si>
  <si>
    <t>лето</t>
  </si>
  <si>
    <t>места зимовки (весна, зима), имаго</t>
  </si>
  <si>
    <t>ВРЕДИТЕЛИ И БОЛЕЗНИ ОЗИМЫХ ЗЕРНОВЫХ КОЛОСОВЫХ КУЛЬТУР, всего</t>
  </si>
  <si>
    <t>ВРЕДИТЕЛИ И БОЛЕЗНИ ЗЕРНОВЫХ КОЛОСОВЫХ КУЛЬТУР, всего</t>
  </si>
  <si>
    <t>в т. ч. озимая совка</t>
  </si>
  <si>
    <t>листогрызущие совки</t>
  </si>
  <si>
    <t>гусеницы 2 ген.</t>
  </si>
  <si>
    <t>бабочки 1 ген.</t>
  </si>
  <si>
    <t>гусеницы 1 ген.</t>
  </si>
  <si>
    <t>в т. ч.</t>
  </si>
  <si>
    <t>гусеницы всего</t>
  </si>
  <si>
    <t>бабочки всего</t>
  </si>
  <si>
    <t>в т. ч. зимующий запас (весна), гусеницы</t>
  </si>
  <si>
    <t>зимующий запас (осень), коконы</t>
  </si>
  <si>
    <t>бабочки 3 ген.</t>
  </si>
  <si>
    <t>гусеницы 3 ген.</t>
  </si>
  <si>
    <t>бабочки 2 ген.</t>
  </si>
  <si>
    <t>в т. ч. зимующий запас (весна), коконы</t>
  </si>
  <si>
    <t>луговой мотылек:</t>
  </si>
  <si>
    <t>зимующий запас (осень), кубышки</t>
  </si>
  <si>
    <t>в т. ч. зимующий запас (весна), кубышки</t>
  </si>
  <si>
    <t>саранчовые:</t>
  </si>
  <si>
    <t>осень почв.раскопки</t>
  </si>
  <si>
    <t>вегетация</t>
  </si>
  <si>
    <t>весна почв. раскопки</t>
  </si>
  <si>
    <t>в т. ч. лесополосы</t>
  </si>
  <si>
    <t>в т.ч. многолетние травы</t>
  </si>
  <si>
    <t>в т.ч. озимые зерновые</t>
  </si>
  <si>
    <t>мышевидные грызуны, жил.нор/га</t>
  </si>
  <si>
    <t>из них, суслики</t>
  </si>
  <si>
    <t>МНОГОЯДНЫЕ ВРЕДИТЕЛИ, всего</t>
  </si>
  <si>
    <t>кроме того озимые культуры (сева текущего года)</t>
  </si>
  <si>
    <t>ИТОГО:</t>
  </si>
  <si>
    <t>ВСЕГО:</t>
  </si>
  <si>
    <t>ad1</t>
  </si>
  <si>
    <t>ac1</t>
  </si>
  <si>
    <t>ab1</t>
  </si>
  <si>
    <t>aa1</t>
  </si>
  <si>
    <t>z1</t>
  </si>
  <si>
    <t>y1</t>
  </si>
  <si>
    <t>x1</t>
  </si>
  <si>
    <t>w1</t>
  </si>
  <si>
    <t>v1</t>
  </si>
  <si>
    <t>u1</t>
  </si>
  <si>
    <t>t1</t>
  </si>
  <si>
    <t>s1</t>
  </si>
  <si>
    <t>r1</t>
  </si>
  <si>
    <t>q1</t>
  </si>
  <si>
    <t>p1</t>
  </si>
  <si>
    <t>o1</t>
  </si>
  <si>
    <t>n1</t>
  </si>
  <si>
    <t>l1</t>
  </si>
  <si>
    <t>k1</t>
  </si>
  <si>
    <t>j1</t>
  </si>
  <si>
    <t>i1</t>
  </si>
  <si>
    <t>h1</t>
  </si>
  <si>
    <t>g1</t>
  </si>
  <si>
    <t>f1</t>
  </si>
  <si>
    <t xml:space="preserve">e1 </t>
  </si>
  <si>
    <t>d1</t>
  </si>
  <si>
    <t>c1</t>
  </si>
  <si>
    <t>b1</t>
  </si>
  <si>
    <t>a1</t>
  </si>
  <si>
    <t xml:space="preserve">авиационно </t>
  </si>
  <si>
    <t>наземно</t>
  </si>
  <si>
    <t>площадь, га</t>
  </si>
  <si>
    <t xml:space="preserve">экз., % </t>
  </si>
  <si>
    <t>ед. изм</t>
  </si>
  <si>
    <t>экз./ловуш. в сутки</t>
  </si>
  <si>
    <t>экз./50 шагов</t>
  </si>
  <si>
    <t>% заселенных растений (органов)</t>
  </si>
  <si>
    <t>экз./растение (орган)</t>
  </si>
  <si>
    <t>экз./100 взм. сачка</t>
  </si>
  <si>
    <t>из общего объема биологическим методом</t>
  </si>
  <si>
    <t>в    т.  ч.</t>
  </si>
  <si>
    <t>максимальная</t>
  </si>
  <si>
    <t xml:space="preserve">    с р е д н е в з в е ш е н н а я</t>
  </si>
  <si>
    <t>Агротехническим методом</t>
  </si>
  <si>
    <t>Средствами защиты растений (пестицидами)</t>
  </si>
  <si>
    <t xml:space="preserve">    Ч и с л е н н о с т ь</t>
  </si>
  <si>
    <t>Посевная площадь</t>
  </si>
  <si>
    <t>Ед. изм.</t>
  </si>
  <si>
    <t>Вредители и болезни сельскохозяйственных культур</t>
  </si>
  <si>
    <t xml:space="preserve">об обследованных, заселенных площадях и объемах работ, проведенных по </t>
  </si>
  <si>
    <t>Проверка (красные числа говорят об ошибках)</t>
  </si>
  <si>
    <t>Исполнитель:</t>
  </si>
  <si>
    <t>Проверка</t>
  </si>
  <si>
    <t>a15god1</t>
  </si>
  <si>
    <t>b15god1</t>
  </si>
  <si>
    <t>c15god1</t>
  </si>
  <si>
    <t>d15god1</t>
  </si>
  <si>
    <t>e15god1</t>
  </si>
  <si>
    <t>f15god1</t>
  </si>
  <si>
    <t>g15god1</t>
  </si>
  <si>
    <t>h15god1</t>
  </si>
  <si>
    <t>i15god1</t>
  </si>
  <si>
    <t>j15god1</t>
  </si>
  <si>
    <t>k15god1</t>
  </si>
  <si>
    <t>l15god1</t>
  </si>
  <si>
    <t>m15god1</t>
  </si>
  <si>
    <t>n15god1</t>
  </si>
  <si>
    <t>o15god1</t>
  </si>
  <si>
    <t>p15god1</t>
  </si>
  <si>
    <t>q15god1</t>
  </si>
  <si>
    <t>r15god1</t>
  </si>
  <si>
    <t>s15god1</t>
  </si>
  <si>
    <t>t15god1</t>
  </si>
  <si>
    <t>u15god</t>
  </si>
  <si>
    <t>v15god1</t>
  </si>
  <si>
    <t>w15god1</t>
  </si>
  <si>
    <t>x15god1</t>
  </si>
  <si>
    <t>y15god1</t>
  </si>
  <si>
    <t>z15god1</t>
  </si>
  <si>
    <t>aa15god1</t>
  </si>
  <si>
    <t>ab15god1</t>
  </si>
  <si>
    <t>ac15god1</t>
  </si>
  <si>
    <t>ad15god1</t>
  </si>
  <si>
    <t>ae15god1</t>
  </si>
  <si>
    <t>af15god1</t>
  </si>
  <si>
    <t>ag15god1</t>
  </si>
  <si>
    <t>ah15god1</t>
  </si>
  <si>
    <t>ai15god1</t>
  </si>
  <si>
    <t>aj15god1</t>
  </si>
  <si>
    <t>ak15god1</t>
  </si>
  <si>
    <t>a15god2</t>
  </si>
  <si>
    <t>b15god2</t>
  </si>
  <si>
    <t>c15god2</t>
  </si>
  <si>
    <t>d15god2</t>
  </si>
  <si>
    <t>e15god2</t>
  </si>
  <si>
    <t>f15god2</t>
  </si>
  <si>
    <t>g15god2</t>
  </si>
  <si>
    <t>h15god2</t>
  </si>
  <si>
    <t>i15god2</t>
  </si>
  <si>
    <t>j15god2</t>
  </si>
  <si>
    <t>k15god2</t>
  </si>
  <si>
    <t>l15god2</t>
  </si>
  <si>
    <t>m15god2</t>
  </si>
  <si>
    <t>n15god2</t>
  </si>
  <si>
    <t>o15god2</t>
  </si>
  <si>
    <t>p15god2</t>
  </si>
  <si>
    <t>q15god2</t>
  </si>
  <si>
    <t>r15god2</t>
  </si>
  <si>
    <t>s15god2</t>
  </si>
  <si>
    <t>t15god2</t>
  </si>
  <si>
    <t>u15god2</t>
  </si>
  <si>
    <t>v15god2</t>
  </si>
  <si>
    <t>w15god2</t>
  </si>
  <si>
    <t>x15god2</t>
  </si>
  <si>
    <t>y15god2</t>
  </si>
  <si>
    <t>z15god2</t>
  </si>
  <si>
    <t>aa15god2</t>
  </si>
  <si>
    <t>ab15god2</t>
  </si>
  <si>
    <t>ac15god2</t>
  </si>
  <si>
    <t>ad15god2</t>
  </si>
  <si>
    <t>ae15god2</t>
  </si>
  <si>
    <t>af15god2</t>
  </si>
  <si>
    <t>ag15god2</t>
  </si>
  <si>
    <t>ah15god2</t>
  </si>
  <si>
    <t>ai15god2</t>
  </si>
  <si>
    <t>aj15god2</t>
  </si>
  <si>
    <t>ak15god2</t>
  </si>
  <si>
    <t>Показатель, единицы измерения</t>
  </si>
  <si>
    <t>a4bgod</t>
  </si>
  <si>
    <t>b4bgod</t>
  </si>
  <si>
    <t>d4bgod</t>
  </si>
  <si>
    <t>f4bgod</t>
  </si>
  <si>
    <t>общая масса, тыс. т</t>
  </si>
  <si>
    <t>масса партий, тыс. т</t>
  </si>
  <si>
    <t>средневзвешенный % из числа проанализированных</t>
  </si>
  <si>
    <t xml:space="preserve">средневзвешенный % </t>
  </si>
  <si>
    <t>максимальный %</t>
  </si>
  <si>
    <t>тел. (код)</t>
  </si>
  <si>
    <t xml:space="preserve">Обследовано, тыс. га*               </t>
  </si>
  <si>
    <t>Заселено, тыс. га**</t>
  </si>
  <si>
    <t>Заселено выше ЭПВ, тыс. га**</t>
  </si>
  <si>
    <r>
      <t>Макс. численность, экз./м</t>
    </r>
    <r>
      <rPr>
        <vertAlign val="superscript"/>
        <sz val="11"/>
        <rFont val="Times New Roman"/>
        <family val="1"/>
        <charset val="204"/>
      </rPr>
      <t>2</t>
    </r>
  </si>
  <si>
    <t>Площадь с макс. числен. экз., тыс. га**</t>
  </si>
  <si>
    <t>Поврежденность культур, %</t>
  </si>
  <si>
    <t>Ущерб</t>
  </si>
  <si>
    <t>Обработано, тыс. га*</t>
  </si>
  <si>
    <t>Задействовано техники</t>
  </si>
  <si>
    <t>Финансовые поступления из регионального бюджета на мероприятия, тыс. руб</t>
  </si>
  <si>
    <t>тыс. руб</t>
  </si>
  <si>
    <t>всего, шт</t>
  </si>
  <si>
    <t>наземной, шт</t>
  </si>
  <si>
    <t>авиа, шт</t>
  </si>
  <si>
    <t>Саранчовые всего</t>
  </si>
  <si>
    <t xml:space="preserve"> в т.ч. стадные</t>
  </si>
  <si>
    <t xml:space="preserve"> личинки</t>
  </si>
  <si>
    <t xml:space="preserve"> имаго</t>
  </si>
  <si>
    <t xml:space="preserve"> в т.ч. нестадные</t>
  </si>
  <si>
    <t xml:space="preserve"> Луговой мотылек, всего</t>
  </si>
  <si>
    <t>бабочки, всего</t>
  </si>
  <si>
    <t>гусеницы, всего</t>
  </si>
  <si>
    <t>бабочки перезим. ген., экз/50 шагов</t>
  </si>
  <si>
    <t>Клоп вредная черепашка, всего</t>
  </si>
  <si>
    <t>Другие особо опасные вредители</t>
  </si>
  <si>
    <t>в т.ч.</t>
  </si>
  <si>
    <t>Протравливание</t>
  </si>
  <si>
    <t>Объем обработок</t>
  </si>
  <si>
    <t>в т. ч. в составе баковых смесей</t>
  </si>
  <si>
    <t>в т. ч. биопрепараты на основе живых микроорганизмов</t>
  </si>
  <si>
    <t>Всего картофеля:</t>
  </si>
  <si>
    <t>Яровые колосовые зерновые, всего:</t>
  </si>
  <si>
    <t>Озимые колосовые зерновые, всего:</t>
  </si>
  <si>
    <t>Овес:</t>
  </si>
  <si>
    <t>Зернобобовые:</t>
  </si>
  <si>
    <t>Овощи:</t>
  </si>
  <si>
    <t>Бахчевые культуры:</t>
  </si>
  <si>
    <t>Кукуруза:</t>
  </si>
  <si>
    <t>Подсолнечник:</t>
  </si>
  <si>
    <t>Рапс яровой:</t>
  </si>
  <si>
    <t>Рапс озимый:</t>
  </si>
  <si>
    <t>Лен:</t>
  </si>
  <si>
    <t>Сахарная свекла:</t>
  </si>
  <si>
    <t>Прочие яровые (кроме картофеля):</t>
  </si>
  <si>
    <t>Прочие озимые:</t>
  </si>
  <si>
    <t>Картофель:</t>
  </si>
  <si>
    <t>Открытый крунт</t>
  </si>
  <si>
    <t>Площадь обработок</t>
  </si>
  <si>
    <t>Всего:</t>
  </si>
  <si>
    <t>в т. ч. энтомофаги</t>
  </si>
  <si>
    <t>Озимые колосовые зерновые:</t>
  </si>
  <si>
    <t>Яровые колосовые зерновые:</t>
  </si>
  <si>
    <t>Рис:</t>
  </si>
  <si>
    <t>Многолетние травы:</t>
  </si>
  <si>
    <t>Обоще-бахчевые культуры:</t>
  </si>
  <si>
    <t>Соя:</t>
  </si>
  <si>
    <t>Плодово-ягодные культуры:</t>
  </si>
  <si>
    <t>Прочие культуры:</t>
  </si>
  <si>
    <t>Защищенный крунт</t>
  </si>
  <si>
    <t>Томат:</t>
  </si>
  <si>
    <t>Огурец:</t>
  </si>
  <si>
    <t>Перец:</t>
  </si>
  <si>
    <t>Декоративные культуры:</t>
  </si>
  <si>
    <t>Склады</t>
  </si>
  <si>
    <t>Субъект РФ__________________________________</t>
  </si>
  <si>
    <t>Название вредного объекта</t>
  </si>
  <si>
    <t>Биопрепарат, энтомофаг</t>
  </si>
  <si>
    <t>Площадь или объем обработок</t>
  </si>
  <si>
    <t>a6pl</t>
  </si>
  <si>
    <t>b6pl</t>
  </si>
  <si>
    <t>c6pl</t>
  </si>
  <si>
    <t>d6pl</t>
  </si>
  <si>
    <r>
      <t>1. Предпосевная обработка и протравливание (</t>
    </r>
    <r>
      <rPr>
        <b/>
        <u/>
        <sz val="12"/>
        <color indexed="8"/>
        <rFont val="Times New Roman"/>
        <family val="1"/>
        <charset val="204"/>
      </rPr>
      <t>тыс. тонн</t>
    </r>
    <r>
      <rPr>
        <u/>
        <sz val="12"/>
        <color indexed="8"/>
        <rFont val="Times New Roman"/>
        <family val="1"/>
        <charset val="204"/>
      </rPr>
      <t>)</t>
    </r>
  </si>
  <si>
    <t>Всего семян:</t>
  </si>
  <si>
    <t>Семена:</t>
  </si>
  <si>
    <r>
      <t>2. Полевые условия*  (</t>
    </r>
    <r>
      <rPr>
        <b/>
        <u/>
        <sz val="12"/>
        <color indexed="8"/>
        <rFont val="Times New Roman"/>
        <family val="1"/>
        <charset val="204"/>
      </rPr>
      <t>тыс. га</t>
    </r>
    <r>
      <rPr>
        <u/>
        <sz val="12"/>
        <color indexed="8"/>
        <rFont val="Times New Roman"/>
        <family val="1"/>
        <charset val="204"/>
      </rPr>
      <t>)</t>
    </r>
  </si>
  <si>
    <r>
      <t>3. Защищенный грунт*  (</t>
    </r>
    <r>
      <rPr>
        <b/>
        <u/>
        <sz val="12"/>
        <color indexed="8"/>
        <rFont val="Times New Roman"/>
        <family val="1"/>
        <charset val="204"/>
      </rPr>
      <t>тыс. кв. м.</t>
    </r>
    <r>
      <rPr>
        <u/>
        <sz val="12"/>
        <color indexed="8"/>
        <rFont val="Times New Roman"/>
        <family val="1"/>
        <charset val="204"/>
      </rPr>
      <t>)</t>
    </r>
  </si>
  <si>
    <r>
      <t>4. Складские помещения (</t>
    </r>
    <r>
      <rPr>
        <b/>
        <u/>
        <sz val="12"/>
        <color indexed="8"/>
        <rFont val="Times New Roman"/>
        <family val="1"/>
        <charset val="204"/>
      </rPr>
      <t>тыс. кв. м.</t>
    </r>
    <r>
      <rPr>
        <u/>
        <sz val="12"/>
        <color indexed="8"/>
        <rFont val="Times New Roman"/>
        <family val="1"/>
        <charset val="204"/>
      </rPr>
      <t>)</t>
    </r>
  </si>
  <si>
    <t>мышевидные</t>
  </si>
  <si>
    <t>1) * - без протравливания</t>
  </si>
  <si>
    <t>2) В данной таблице количество строк может быть произвольным (вносите все сведения по биологическим СЗР).</t>
  </si>
  <si>
    <t>Приложение № 3 (к 1 июля)</t>
  </si>
  <si>
    <t>В итоговых и подытоговых ячейках (2,20 и т.д., а так же листогрызущие совки, подгрызающие совки, хлебные жуки, тли и т. д) формул нет, не забывайте там ставить значения</t>
  </si>
  <si>
    <t>Приложение № 4 (квартальная к 10 марта, 10 июня, 10 сентября)</t>
  </si>
  <si>
    <t>ОБЪЕМЫ производства</t>
  </si>
  <si>
    <t>Един. измер.</t>
  </si>
  <si>
    <t>Произведено</t>
  </si>
  <si>
    <t>всего в субъекте РФ</t>
  </si>
  <si>
    <t>в т.ч. всего в филиале</t>
  </si>
  <si>
    <t>Энтомофаги всего:</t>
  </si>
  <si>
    <t>млн. шт.</t>
  </si>
  <si>
    <t>тонн</t>
  </si>
  <si>
    <t>Родентициды (био) всего:</t>
  </si>
  <si>
    <t>Другие (биостимуляторы) всего:</t>
  </si>
  <si>
    <t>ИТОГО БИОПЕСТИЦИДЫ:</t>
  </si>
  <si>
    <t>Примечание: 1) В ячейках где стоит "0"  проставлены формулы. После заполнения</t>
  </si>
  <si>
    <t>пустых строк на месте "0" должны появиться значения. Если этого не произойдет,</t>
  </si>
  <si>
    <t>необходимо заполнить эти ячейки "вручную".</t>
  </si>
  <si>
    <t xml:space="preserve"> Объемы их производства должны входить в соответствующие разделы основной таблицы.</t>
  </si>
  <si>
    <t>ОБЪЕМЫ</t>
  </si>
  <si>
    <t>применения биологических средств защиты растений  по состоянию на ____ 20__ г.г.</t>
  </si>
  <si>
    <t>Приложение  7</t>
  </si>
  <si>
    <t>№ п/п</t>
  </si>
  <si>
    <t>Минимальная норма расхода</t>
  </si>
  <si>
    <t>Батор, КС</t>
  </si>
  <si>
    <t>140+150 г/л</t>
  </si>
  <si>
    <t>Имидаклоприд + пенцикурон</t>
  </si>
  <si>
    <t>Имидашанс Про, КС</t>
  </si>
  <si>
    <t>Квестор, КС</t>
  </si>
  <si>
    <t>300+50 г/л</t>
  </si>
  <si>
    <t>Клубнещит, КС</t>
  </si>
  <si>
    <t>Имидаклоприд + Пенцикурон</t>
  </si>
  <si>
    <t>Престижитатор, КС</t>
  </si>
  <si>
    <t>Ректор, КС</t>
  </si>
  <si>
    <t>0,7-1</t>
  </si>
  <si>
    <t xml:space="preserve">Респект, КС </t>
  </si>
  <si>
    <t>Селест Топ, КС</t>
  </si>
  <si>
    <t>262,5+25+25 г/л</t>
  </si>
  <si>
    <t>Сценик Комби, КС</t>
  </si>
  <si>
    <t>250+37,5+37,5+5 г/л</t>
  </si>
  <si>
    <t>1,25 - 1,5</t>
  </si>
  <si>
    <t>Эместо Квантум, КС</t>
  </si>
  <si>
    <t>207+66,5 г/л</t>
  </si>
  <si>
    <t>Агент, ВДГ</t>
  </si>
  <si>
    <t>Ацетамиприд</t>
  </si>
  <si>
    <t>Борей Нео, СК</t>
  </si>
  <si>
    <t>125+100+50 г/л</t>
  </si>
  <si>
    <t>Альфа-циперметрин+имидаклоприд+клотианидин</t>
  </si>
  <si>
    <t>Вулкан, ТПС</t>
  </si>
  <si>
    <t>Бифетрин</t>
  </si>
  <si>
    <t>Дивиденд Суприм, КС</t>
  </si>
  <si>
    <t xml:space="preserve">Имидалит, ТПС </t>
  </si>
  <si>
    <t>Имидашанс-С, КС</t>
  </si>
  <si>
    <t>0,3 - 0,6</t>
  </si>
  <si>
    <t>Имидор Про, КС</t>
  </si>
  <si>
    <t>Имиприд, ВРК</t>
  </si>
  <si>
    <t xml:space="preserve">Инстиво, КС  </t>
  </si>
  <si>
    <t>Тиаметоксам</t>
  </si>
  <si>
    <t>Кайзер, КС</t>
  </si>
  <si>
    <t xml:space="preserve">Клотиамет-С, КС </t>
  </si>
  <si>
    <t>Клотианидин</t>
  </si>
  <si>
    <t xml:space="preserve">Конрад, КС </t>
  </si>
  <si>
    <t>Контадор Макси, КС</t>
  </si>
  <si>
    <t>Круйзер, КС</t>
  </si>
  <si>
    <t>Нуприд 600, КС</t>
  </si>
  <si>
    <t>Пикус, КС</t>
  </si>
  <si>
    <t>Сидоприд, ТС</t>
  </si>
  <si>
    <t>Табу Нео, СК</t>
  </si>
  <si>
    <t>400+100 г/л</t>
  </si>
  <si>
    <t>Тефлутрин, МКС</t>
  </si>
  <si>
    <t>Тефлутрин</t>
  </si>
  <si>
    <t>Тиара, КС</t>
  </si>
  <si>
    <t>Диаметоксам</t>
  </si>
  <si>
    <t>Форс Зеа, КС</t>
  </si>
  <si>
    <t>200+80 г/л</t>
  </si>
  <si>
    <t>Алиос, КС</t>
  </si>
  <si>
    <t>Альфа-Протравитель, ТКС</t>
  </si>
  <si>
    <t>100+60 г/л</t>
  </si>
  <si>
    <t>Балинт, КС</t>
  </si>
  <si>
    <t>37,5 + 25 + 15 г/л</t>
  </si>
  <si>
    <t>Флутриафол + Тебуконазол + Имазалил</t>
  </si>
  <si>
    <t>Бенефис, МЭ</t>
  </si>
  <si>
    <t>50+40+30 г\л</t>
  </si>
  <si>
    <t>Имазолил+металоксил+тебуконазол</t>
  </si>
  <si>
    <t>Виал ТрасТ, ВСК</t>
  </si>
  <si>
    <t>Виал Трио, ВСК</t>
  </si>
  <si>
    <t>120 + 30+5 г/л</t>
  </si>
  <si>
    <t>Прохлораз+тиабендазол+ципроконазол</t>
  </si>
  <si>
    <t>Даймонд Супер, КС</t>
  </si>
  <si>
    <t>ДВД Шанс, КС</t>
  </si>
  <si>
    <t>Дифеноконазол + Ципроконазол</t>
  </si>
  <si>
    <t>Здоровая земля, ВСК</t>
  </si>
  <si>
    <t>Здоровый газон, ВСК</t>
  </si>
  <si>
    <t>Зим 500, КС</t>
  </si>
  <si>
    <t>Кагатник, ВРК</t>
  </si>
  <si>
    <t>Бензойная кислота</t>
  </si>
  <si>
    <t>Карбонар, КС</t>
  </si>
  <si>
    <t>Кардинал 500, КС</t>
  </si>
  <si>
    <t>Колфуго Супер, КС</t>
  </si>
  <si>
    <t>1,5-2</t>
  </si>
  <si>
    <t>Кредо, СК</t>
  </si>
  <si>
    <t>100+60+20 г/л</t>
  </si>
  <si>
    <t>Ланта, КС</t>
  </si>
  <si>
    <t>Ларимар, ТКС</t>
  </si>
  <si>
    <t>80 + 60 г/л</t>
  </si>
  <si>
    <t>Тиабендазол + тебуконазол</t>
  </si>
  <si>
    <t>Магнат Тотал, КС</t>
  </si>
  <si>
    <t>25+50 г/л</t>
  </si>
  <si>
    <t>Максим Плюс, КС</t>
  </si>
  <si>
    <t>Дифеноконазол + флудиоксонил</t>
  </si>
  <si>
    <t>Максим Форте, КС</t>
  </si>
  <si>
    <t>25 + 15+10 г/л</t>
  </si>
  <si>
    <t>Максим Экстрим, КС</t>
  </si>
  <si>
    <t>Оплот, ВСК</t>
  </si>
  <si>
    <t>90 + 45 г/л</t>
  </si>
  <si>
    <t>Пионер, КС</t>
  </si>
  <si>
    <t xml:space="preserve">Флутриафол + тиабендазол </t>
  </si>
  <si>
    <t>Поларис, МЭ</t>
  </si>
  <si>
    <t>100+25+15 г/л</t>
  </si>
  <si>
    <t>1 - 1,2</t>
  </si>
  <si>
    <t>Протект, КС</t>
  </si>
  <si>
    <t xml:space="preserve">Флудиоксонил </t>
  </si>
  <si>
    <t>Протект Форте,ВСК</t>
  </si>
  <si>
    <t>40+30 г/л</t>
  </si>
  <si>
    <t>Сертикор, КС</t>
  </si>
  <si>
    <t>30 + 20 г/л</t>
  </si>
  <si>
    <t>Тебуконазол + мефеноксам</t>
  </si>
  <si>
    <t>Систива, КС</t>
  </si>
  <si>
    <t>333 г/л</t>
  </si>
  <si>
    <t>Флуксапироксад</t>
  </si>
  <si>
    <t>Тебузил, ТКС</t>
  </si>
  <si>
    <t>Имидалит+тебуконазол</t>
  </si>
  <si>
    <t>Тебуконазол, КС</t>
  </si>
  <si>
    <t>Флутриафол+тиабендазол</t>
  </si>
  <si>
    <t>3,0 - 4,0</t>
  </si>
  <si>
    <t>280+34+20 г/л</t>
  </si>
  <si>
    <t>Турион, КЭ</t>
  </si>
  <si>
    <t>66+132+56 г/л</t>
  </si>
  <si>
    <t>Имазалил+ прохлораз+ ритиконазол</t>
  </si>
  <si>
    <t>Форпост, КС</t>
  </si>
  <si>
    <t>Шансил трио, КС</t>
  </si>
  <si>
    <t>Шансил Ультра, КС</t>
  </si>
  <si>
    <t>Экономикс Колор, КС</t>
  </si>
  <si>
    <t>Авант, КЭ</t>
  </si>
  <si>
    <t>0,07 - 0,1</t>
  </si>
  <si>
    <t>5 мл/10 л воды</t>
  </si>
  <si>
    <t>Алиот, КЭ</t>
  </si>
  <si>
    <r>
      <t>5 г/м</t>
    </r>
    <r>
      <rPr>
        <vertAlign val="superscript"/>
        <sz val="10"/>
        <color indexed="8"/>
        <rFont val="Times New Roman"/>
        <family val="1"/>
        <charset val="204"/>
      </rPr>
      <t>3</t>
    </r>
  </si>
  <si>
    <t>Альфа-Амиприд, РП</t>
  </si>
  <si>
    <t>Альфабел, КЭ</t>
  </si>
  <si>
    <t>100 г/ л</t>
  </si>
  <si>
    <t>Альфа-Директор, КЭ</t>
  </si>
  <si>
    <t>Альфаплан, КС</t>
  </si>
  <si>
    <t>Альфа-Серф, ВК</t>
  </si>
  <si>
    <t>Альфин, ТАБ</t>
  </si>
  <si>
    <t>Алюминия фосфид</t>
  </si>
  <si>
    <t>5 г/м3</t>
  </si>
  <si>
    <t>Антиклещ, КЭ</t>
  </si>
  <si>
    <t>10 мл/10 л воды</t>
  </si>
  <si>
    <t>Клофентезин</t>
  </si>
  <si>
    <t>Армин, КЭ</t>
  </si>
  <si>
    <t>Арриво, КЭ</t>
  </si>
  <si>
    <t>Атрикс, КЭ</t>
  </si>
  <si>
    <r>
      <t>1 г/м</t>
    </r>
    <r>
      <rPr>
        <vertAlign val="superscript"/>
        <sz val="10"/>
        <color indexed="8"/>
        <rFont val="Times New Roman"/>
        <family val="1"/>
        <charset val="204"/>
      </rPr>
      <t xml:space="preserve">2 </t>
    </r>
  </si>
  <si>
    <t xml:space="preserve">Бинадин, КЭ </t>
  </si>
  <si>
    <t>Биотлин Бау, ВР</t>
  </si>
  <si>
    <r>
      <t>700 мл/35 м</t>
    </r>
    <r>
      <rPr>
        <vertAlign val="superscript"/>
        <sz val="10"/>
        <color indexed="8"/>
        <rFont val="Times New Roman"/>
        <family val="1"/>
        <charset val="204"/>
      </rPr>
      <t xml:space="preserve">2 </t>
    </r>
  </si>
  <si>
    <t>3 мл/10 л воды</t>
  </si>
  <si>
    <t>Биская, МД</t>
  </si>
  <si>
    <t>Бишка, КЭ</t>
  </si>
  <si>
    <t xml:space="preserve">Бусидо, ВДГ </t>
  </si>
  <si>
    <t>Варрант, ВРК</t>
  </si>
  <si>
    <t>Волиам Флекси, СК</t>
  </si>
  <si>
    <t>201 + 100 г/л</t>
  </si>
  <si>
    <t>Тиаметоксам + хлорантранилипрол</t>
  </si>
  <si>
    <t>Гедеон, КЭ</t>
  </si>
  <si>
    <t>50 г/ л</t>
  </si>
  <si>
    <t>Лямбда-цигалотрин</t>
  </si>
  <si>
    <t>Гринда, РП</t>
  </si>
  <si>
    <r>
      <t>20-30 г/ 10 м</t>
    </r>
    <r>
      <rPr>
        <vertAlign val="superscript"/>
        <sz val="10"/>
        <color indexed="8"/>
        <rFont val="Times New Roman"/>
        <family val="1"/>
        <charset val="204"/>
      </rPr>
      <t xml:space="preserve">2 </t>
    </r>
  </si>
  <si>
    <t>Данадим Пауер, КЭ</t>
  </si>
  <si>
    <t>400 + 6,4 г/л</t>
  </si>
  <si>
    <t>Диметоат + гамма-цигалотрин</t>
  </si>
  <si>
    <t>Данадим Эксперт, КЭ</t>
  </si>
  <si>
    <t xml:space="preserve"> Диметоат</t>
  </si>
  <si>
    <t>Декстер, КС</t>
  </si>
  <si>
    <t>106+115 г/л</t>
  </si>
  <si>
    <t>Лямбда-цигалотрин+ацетамиприд</t>
  </si>
  <si>
    <t>Демитан, СК</t>
  </si>
  <si>
    <t>Децис Эксперт, КЭ</t>
  </si>
  <si>
    <t>Диазол, КЭ</t>
  </si>
  <si>
    <t>Димефос, КЭ</t>
  </si>
  <si>
    <t>Дишанс, КЭ</t>
  </si>
  <si>
    <t xml:space="preserve">2-3 брикета/растение </t>
  </si>
  <si>
    <t>Дурсбан, КЭ</t>
  </si>
  <si>
    <t>Хлорпирифос</t>
  </si>
  <si>
    <t>Имидашанс, ВРК</t>
  </si>
  <si>
    <t>Инсектор, КС</t>
  </si>
  <si>
    <t xml:space="preserve">0,6 мл/100 м^2 </t>
  </si>
  <si>
    <t>Инта-Вир, ТАБ</t>
  </si>
  <si>
    <t>37,5 г/л</t>
  </si>
  <si>
    <t>1 таб./
10 л воды</t>
  </si>
  <si>
    <t xml:space="preserve">10 г/10 л воды </t>
  </si>
  <si>
    <t xml:space="preserve">1 таб. /10 л воды </t>
  </si>
  <si>
    <t xml:space="preserve">Каратель, ВДГ </t>
  </si>
  <si>
    <t>Каратошанс, КЭ</t>
  </si>
  <si>
    <t>0,4 - 0,8</t>
  </si>
  <si>
    <t>9 г/т</t>
  </si>
  <si>
    <t>Квикфос, ТАБ</t>
  </si>
  <si>
    <t>Кинмикс, КЭ</t>
  </si>
  <si>
    <t>Бета-циперметрин</t>
  </si>
  <si>
    <t>Клотиамет Дуо, КС</t>
  </si>
  <si>
    <t>140+100 г/л</t>
  </si>
  <si>
    <t>Клотианидин+лямбда-цигалотрин</t>
  </si>
  <si>
    <t>Клотиамет, ВДГ</t>
  </si>
  <si>
    <t>К-Обиоль, КЭ</t>
  </si>
  <si>
    <t xml:space="preserve">0,3 г/5 л воды </t>
  </si>
  <si>
    <t>Контадор, ВРК</t>
  </si>
  <si>
    <t>Конфиделин, ВРК</t>
  </si>
  <si>
    <r>
      <t>1 мл/100 м</t>
    </r>
    <r>
      <rPr>
        <vertAlign val="superscript"/>
        <sz val="10"/>
        <color indexed="8"/>
        <rFont val="Times New Roman"/>
        <family val="1"/>
        <charset val="204"/>
      </rPr>
      <t xml:space="preserve">2 </t>
    </r>
  </si>
  <si>
    <t>Лямдекс, КЭ</t>
  </si>
  <si>
    <r>
      <t>6 г/м</t>
    </r>
    <r>
      <rPr>
        <vertAlign val="superscript"/>
        <sz val="10"/>
        <color indexed="8"/>
        <rFont val="Times New Roman"/>
        <family val="1"/>
        <charset val="204"/>
      </rPr>
      <t>3</t>
    </r>
  </si>
  <si>
    <t>Масай, СП</t>
  </si>
  <si>
    <t>Тебуфенпирад</t>
  </si>
  <si>
    <t>Медвегон, Г</t>
  </si>
  <si>
    <t>Нурбел, КЭ</t>
  </si>
  <si>
    <t>500 + 50 г/л</t>
  </si>
  <si>
    <t>Хлорпирифос + Циперметрин</t>
  </si>
  <si>
    <t>Ньюстар, КЭ</t>
  </si>
  <si>
    <t>Зета-циперметрин</t>
  </si>
  <si>
    <t>Пиринекс Супер, КЭ</t>
  </si>
  <si>
    <t>400+20 г/л</t>
  </si>
  <si>
    <t>Хлорпирифос + бифентрин</t>
  </si>
  <si>
    <t>Пондус, КС</t>
  </si>
  <si>
    <t>Тиаклоприд</t>
  </si>
  <si>
    <t>Практик, КЭ</t>
  </si>
  <si>
    <t>Проклэйм, ВРГ</t>
  </si>
  <si>
    <t>Эмамектин бензоата</t>
  </si>
  <si>
    <t>Профилактин, МКЭ</t>
  </si>
  <si>
    <t>13+658 г/л</t>
  </si>
  <si>
    <t>Малатион+вазелиновое масло</t>
  </si>
  <si>
    <t xml:space="preserve">0,5 л/10 л воды </t>
  </si>
  <si>
    <t xml:space="preserve">Регент, ВДГ </t>
  </si>
  <si>
    <t>Сайрен, КЭ</t>
  </si>
  <si>
    <t>Бифентрин</t>
  </si>
  <si>
    <t>Сирокко, КЭ</t>
  </si>
  <si>
    <t>Снейк, РП</t>
  </si>
  <si>
    <t>200г/кг</t>
  </si>
  <si>
    <t>Спинтор 240, КС</t>
  </si>
  <si>
    <t>Сумиджу, КЭ</t>
  </si>
  <si>
    <t>Суперкилл, КЭ</t>
  </si>
  <si>
    <t xml:space="preserve">0,6 л/га </t>
  </si>
  <si>
    <t>Тайшин, ВДГ</t>
  </si>
  <si>
    <t>Талстар, КЭ</t>
  </si>
  <si>
    <t>Таран, ВЭ</t>
  </si>
  <si>
    <t>Тибор, КЭ</t>
  </si>
  <si>
    <t>Диметоат + Бета-циперметрин</t>
  </si>
  <si>
    <t>Тод, КЭ</t>
  </si>
  <si>
    <t>Фасшанс, КЭ</t>
  </si>
  <si>
    <t>101 г/л</t>
  </si>
  <si>
    <t>Фора, СП</t>
  </si>
  <si>
    <t>Форс, Г</t>
  </si>
  <si>
    <t>15 г/кг</t>
  </si>
  <si>
    <r>
      <t>2,4 г/м</t>
    </r>
    <r>
      <rPr>
        <vertAlign val="superscript"/>
        <sz val="10"/>
        <color indexed="8"/>
        <rFont val="Times New Roman"/>
        <family val="1"/>
        <charset val="204"/>
      </rPr>
      <t>3</t>
    </r>
  </si>
  <si>
    <t>Фьюри, ВЭ</t>
  </si>
  <si>
    <r>
      <t>700 мл/7 м</t>
    </r>
    <r>
      <rPr>
        <vertAlign val="superscript"/>
        <sz val="10"/>
        <color indexed="8"/>
        <rFont val="Times New Roman"/>
        <family val="1"/>
        <charset val="204"/>
      </rPr>
      <t xml:space="preserve">2 </t>
    </r>
  </si>
  <si>
    <t xml:space="preserve">Цезарь, КЭ </t>
  </si>
  <si>
    <t>Циперус, КЭ</t>
  </si>
  <si>
    <t>Шаман, КЭ</t>
  </si>
  <si>
    <t>Хлорпирифос+циперметрин</t>
  </si>
  <si>
    <t>Энлиль, КЭ</t>
  </si>
  <si>
    <t>601 г/л</t>
  </si>
  <si>
    <t>5-8 г/нору</t>
  </si>
  <si>
    <t>10 г/нору</t>
  </si>
  <si>
    <t>1 брикет/нору</t>
  </si>
  <si>
    <t>1-2 капсулы (0,5-1 г)/ нору</t>
  </si>
  <si>
    <t>Дедмайс, ГР</t>
  </si>
  <si>
    <t>10 г /нору</t>
  </si>
  <si>
    <t>Килмайс, ТБ</t>
  </si>
  <si>
    <t>1 брикет (5 г)/
нору</t>
  </si>
  <si>
    <t>6-8 г/нору</t>
  </si>
  <si>
    <t>Абакус Ультра, СЭ</t>
  </si>
  <si>
    <t>62,5+62,5 г/л</t>
  </si>
  <si>
    <t>Пираклостробин+эпоксиконазол</t>
  </si>
  <si>
    <t>Пропиконазол + цитроконазол</t>
  </si>
  <si>
    <t>Авиаль, КЭ</t>
  </si>
  <si>
    <t xml:space="preserve">Агролекарь, КЭ </t>
  </si>
  <si>
    <t xml:space="preserve">7-10 мл/10 л воды </t>
  </si>
  <si>
    <t>Адексар, КЭ</t>
  </si>
  <si>
    <t>Фуксапироксад + Эпоксиконазол</t>
  </si>
  <si>
    <t>Альпари, КЭ</t>
  </si>
  <si>
    <t>Пропиконазол + Ципроконазол</t>
  </si>
  <si>
    <t>0,4-0,5</t>
  </si>
  <si>
    <t>Альтазол, КЭ</t>
  </si>
  <si>
    <t>250+280 г/л</t>
  </si>
  <si>
    <t>Альто Турбо, КЭ</t>
  </si>
  <si>
    <t>250 + 160 г/л</t>
  </si>
  <si>
    <t>Альтрум Супер, КЭ</t>
  </si>
  <si>
    <t>Альфа Феникс, КС</t>
  </si>
  <si>
    <t>Анемон, КЭ</t>
  </si>
  <si>
    <t>0,15 - 0,3</t>
  </si>
  <si>
    <t>Беллис, ВДГ</t>
  </si>
  <si>
    <t>252 + 128 г/кг</t>
  </si>
  <si>
    <t>Боскалид + Пираклостробин</t>
  </si>
  <si>
    <t>Бордоская жидкость, ВСК</t>
  </si>
  <si>
    <t>172 г/л</t>
  </si>
  <si>
    <t>Бордоская смесь-Ф, ВРП</t>
  </si>
  <si>
    <t>Бордоская смесь Экстра, ВРП</t>
  </si>
  <si>
    <t>Меди сульфат + Кальций гидроксид</t>
  </si>
  <si>
    <t>Вивандо, КС</t>
  </si>
  <si>
    <t>Метрафенон</t>
  </si>
  <si>
    <t>Геокс, ВДГ</t>
  </si>
  <si>
    <t>Грануфло, ВДГ</t>
  </si>
  <si>
    <t>Дискор, КЭ</t>
  </si>
  <si>
    <t>Дифеконазол</t>
  </si>
  <si>
    <t>Доктор Кроп, КС</t>
  </si>
  <si>
    <t>Замир, ЭМВ</t>
  </si>
  <si>
    <t>267 + 133 г/л</t>
  </si>
  <si>
    <t>Прохлораз + тебуконазол</t>
  </si>
  <si>
    <t>Зантара, КЭ</t>
  </si>
  <si>
    <t>166+50 г/л</t>
  </si>
  <si>
    <t>Тебуконазол+биксафен</t>
  </si>
  <si>
    <t>500 гл</t>
  </si>
  <si>
    <t>Зимошанс, КС</t>
  </si>
  <si>
    <t>Зуммер, КС</t>
  </si>
  <si>
    <t>225+75 г/л</t>
  </si>
  <si>
    <t>Тебуконазол+флутриафол</t>
  </si>
  <si>
    <t>Импакт Эксклюзив, КС</t>
  </si>
  <si>
    <t>250 + 117,5 г/л</t>
  </si>
  <si>
    <t>Карбендазим + флутриафол</t>
  </si>
  <si>
    <t>Импакт, КС</t>
  </si>
  <si>
    <t>300 г/л по к-те</t>
  </si>
  <si>
    <t xml:space="preserve">Бензойная кислота </t>
  </si>
  <si>
    <t>Казим, КС</t>
  </si>
  <si>
    <t>Камертон, СП</t>
  </si>
  <si>
    <t>Каптан</t>
  </si>
  <si>
    <t>Консенто, КС</t>
  </si>
  <si>
    <t>375+75 г/л</t>
  </si>
  <si>
    <t>Пропамокарб гидрохлорида+фенамидона</t>
  </si>
  <si>
    <t>Консул, КС</t>
  </si>
  <si>
    <t>Флутриафол + азоксистробин</t>
  </si>
  <si>
    <t>Косайд 2000, ВДГ</t>
  </si>
  <si>
    <t>350 г/кг</t>
  </si>
  <si>
    <t>Кумир, СК</t>
  </si>
  <si>
    <t>Меди сульфат трехосновной</t>
  </si>
  <si>
    <t>Купидон, СП</t>
  </si>
  <si>
    <t>770,г/кг</t>
  </si>
  <si>
    <t>Гидроокись меди</t>
  </si>
  <si>
    <t>Купролюкс, СП</t>
  </si>
  <si>
    <t>689,5+42 г/кг</t>
  </si>
  <si>
    <t>Меди хлорокись+цимоксанил</t>
  </si>
  <si>
    <t xml:space="preserve">25-30 г/10 л воды </t>
  </si>
  <si>
    <t>Луна Транквилити, КС</t>
  </si>
  <si>
    <t>125+375 г/л</t>
  </si>
  <si>
    <t>Флуопирам+пириметанил</t>
  </si>
  <si>
    <t>Малвин, ВДГ</t>
  </si>
  <si>
    <t>Маэстро, КЭ</t>
  </si>
  <si>
    <t>Медея, МЭ</t>
  </si>
  <si>
    <t>(50+30 г/л)</t>
  </si>
  <si>
    <t>Дифеноконазол+флутриафола</t>
  </si>
  <si>
    <t>Меркурий, СП</t>
  </si>
  <si>
    <t>Метамил МЦ, ВДГ</t>
  </si>
  <si>
    <t>640+80 г/кг</t>
  </si>
  <si>
    <t>Меташанс, СП</t>
  </si>
  <si>
    <t>Микротиол Специаль, ВДГ</t>
  </si>
  <si>
    <t>Моксимэйт, СП</t>
  </si>
  <si>
    <t>Нор-Би, СП</t>
  </si>
  <si>
    <t>Оптимо, КЭ</t>
  </si>
  <si>
    <t>Пираклостробин</t>
  </si>
  <si>
    <t>Орвего, КС</t>
  </si>
  <si>
    <t>225+300 г/л</t>
  </si>
  <si>
    <t>Диметоморфа+аметоктрадина</t>
  </si>
  <si>
    <t>Ордан МЦ, СП</t>
  </si>
  <si>
    <t>Манкоцеб + Цимоксанил</t>
  </si>
  <si>
    <t>Осирис, КЭ</t>
  </si>
  <si>
    <t>37,5+27,5 г/л</t>
  </si>
  <si>
    <t>Эпоксиконазол+метконазол</t>
  </si>
  <si>
    <t>Пеон, КЭ</t>
  </si>
  <si>
    <t>Пергадо М, ВДГ</t>
  </si>
  <si>
    <t>25+245 г/кг</t>
  </si>
  <si>
    <t>400 г/250 м</t>
  </si>
  <si>
    <t>Плантенол, КЭ</t>
  </si>
  <si>
    <t xml:space="preserve">3 мл/10 л воды </t>
  </si>
  <si>
    <t>Превикур Энерджи, ВК</t>
  </si>
  <si>
    <t>530+310 г/л</t>
  </si>
  <si>
    <t>Пропамокарб+фосэтил</t>
  </si>
  <si>
    <r>
      <t>3 мл/м</t>
    </r>
    <r>
      <rPr>
        <vertAlign val="superscript"/>
        <sz val="10"/>
        <color indexed="8"/>
        <rFont val="Times New Roman"/>
        <family val="1"/>
        <charset val="204"/>
      </rPr>
      <t>2</t>
    </r>
  </si>
  <si>
    <t>Прогноз, КЭ</t>
  </si>
  <si>
    <t>Пропишанс Супер, КЭ</t>
  </si>
  <si>
    <t>Пропишанс, КЭ</t>
  </si>
  <si>
    <t>Протон, СП</t>
  </si>
  <si>
    <t>670+130 г/кг</t>
  </si>
  <si>
    <t>Меди оксихлорид + Оксадиксил</t>
  </si>
  <si>
    <t xml:space="preserve">Профикс, КЭ  </t>
  </si>
  <si>
    <t>Ракурс, СК</t>
  </si>
  <si>
    <t>240+160 г/л</t>
  </si>
  <si>
    <t>Эпоксиконазол+ципроконазол</t>
  </si>
  <si>
    <t>Рапид Голд Плюс, СП</t>
  </si>
  <si>
    <t>290+120+40 г/кг</t>
  </si>
  <si>
    <t>Меди хлорокись+манкоцеб+цимоксанил</t>
  </si>
  <si>
    <t>Рапид Дуэт, СП</t>
  </si>
  <si>
    <t>600+90 г/кг</t>
  </si>
  <si>
    <t>Манкоцеб+диметоморф</t>
  </si>
  <si>
    <t>Рапид Микс, СП</t>
  </si>
  <si>
    <t>Манкоцеб+металаксил</t>
  </si>
  <si>
    <t>Ревус Топ, СК</t>
  </si>
  <si>
    <t>250 + 250 г/л</t>
  </si>
  <si>
    <t>Мандипропамид+дифеноконазол</t>
  </si>
  <si>
    <t>Сигнум, ВДГ</t>
  </si>
  <si>
    <t>267+67 г/кг</t>
  </si>
  <si>
    <t>Боскалид+пираклостробин</t>
  </si>
  <si>
    <t>0,75-1</t>
  </si>
  <si>
    <t>Скальпель, КС</t>
  </si>
  <si>
    <t>(250 г/л)</t>
  </si>
  <si>
    <t xml:space="preserve">Флутриафол </t>
  </si>
  <si>
    <t>Скиф,КЭ</t>
  </si>
  <si>
    <t>Скорошанс, КЭ</t>
  </si>
  <si>
    <t>Солигор, КЭ</t>
  </si>
  <si>
    <t>224+148+53 г/л</t>
  </si>
  <si>
    <t>Спироксамин + тебуконазол + протиоконазол</t>
  </si>
  <si>
    <t>Спирит, СК</t>
  </si>
  <si>
    <t>Азоксистробин + эпоксиконазол</t>
  </si>
  <si>
    <t xml:space="preserve">Супер Альянс, КЭ </t>
  </si>
  <si>
    <t>Талиус, КЭ</t>
  </si>
  <si>
    <t>Тебузол, ВЭ</t>
  </si>
  <si>
    <t>Терапевт Про, КС</t>
  </si>
  <si>
    <t>125 + 125 + 80 г/л</t>
  </si>
  <si>
    <t>Крезоксим-метил + Эпоксиконазол + Дифеноконазол</t>
  </si>
  <si>
    <t>Триада, ККР</t>
  </si>
  <si>
    <t>140+140+72 г/л</t>
  </si>
  <si>
    <t>Пропиконазол + тебуконазол+эпоксиконазола</t>
  </si>
  <si>
    <t>Триафол, КС</t>
  </si>
  <si>
    <t>Улис, ВДГ</t>
  </si>
  <si>
    <t>250+250 г/л</t>
  </si>
  <si>
    <t>Фамоксадон+цимоксанил</t>
  </si>
  <si>
    <t>Фитолекарь, КС</t>
  </si>
  <si>
    <t>Флексити, КС</t>
  </si>
  <si>
    <t>80 + 120 г/л</t>
  </si>
  <si>
    <t>Эпоксиконазол + ципроконазол</t>
  </si>
  <si>
    <t>Флуафол, КС</t>
  </si>
  <si>
    <t>Флуплант, КС</t>
  </si>
  <si>
    <t>Форис, КС</t>
  </si>
  <si>
    <t>Фосэтил, СП</t>
  </si>
  <si>
    <t>Хлорошанс, СП</t>
  </si>
  <si>
    <t xml:space="preserve">Хранитель, КЭ </t>
  </si>
  <si>
    <t xml:space="preserve">2 мл/10 л воды  </t>
  </si>
  <si>
    <t>Цимус Прогресс, КЭ</t>
  </si>
  <si>
    <t>400 г/л)</t>
  </si>
  <si>
    <t xml:space="preserve">Чистофлор, КЭ </t>
  </si>
  <si>
    <t xml:space="preserve">2 мл/10 л воды </t>
  </si>
  <si>
    <t>Шансил, КС</t>
  </si>
  <si>
    <t>Юниформ, СЭ</t>
  </si>
  <si>
    <t>322+124 г/л</t>
  </si>
  <si>
    <t>Азоксистробин+мефеноксам</t>
  </si>
  <si>
    <t>0,5 - 0,8</t>
  </si>
  <si>
    <t>Аденго, КС</t>
  </si>
  <si>
    <t>225+90+150 г/л</t>
  </si>
  <si>
    <t xml:space="preserve">Изоксафлютол + тиенкарбазон-метил  + антидот ципросульфамид </t>
  </si>
  <si>
    <t>Актион, КС</t>
  </si>
  <si>
    <t>Этофумезат</t>
  </si>
  <si>
    <t>Алгоритм, КЭ</t>
  </si>
  <si>
    <t>Алистер Гранд, МД</t>
  </si>
  <si>
    <t>6+4,5+180+27 г/л</t>
  </si>
  <si>
    <t>Мезосульфурон-метил + йодосульфурон-метил-натрий + дифлюфеникан + мефенпир-диэти</t>
  </si>
  <si>
    <t>Алтис, ВДГ</t>
  </si>
  <si>
    <t>Альфа Атаман, ВР</t>
  </si>
  <si>
    <t>АЛЬФА СТАР, ВДГ</t>
  </si>
  <si>
    <t>Альфа Тигр, КЭ</t>
  </si>
  <si>
    <t>1,5-3</t>
  </si>
  <si>
    <t>Альфа-Дикамба, ВРК</t>
  </si>
  <si>
    <t xml:space="preserve">Альфа-Пиралид, ВР </t>
  </si>
  <si>
    <t>Альфа-Прометрин, КС</t>
  </si>
  <si>
    <t>Альянс, ВР</t>
  </si>
  <si>
    <t>Аминка, ВР</t>
  </si>
  <si>
    <t>Анаконда, КЭ</t>
  </si>
  <si>
    <t>Арбитр, СП</t>
  </si>
  <si>
    <t>Аргамак, ВДГ</t>
  </si>
  <si>
    <t>Аргумент Стар, ВР</t>
  </si>
  <si>
    <t>Аристократ Супер, ВР</t>
  </si>
  <si>
    <t>Глифосат кислоты (калиевая соль)</t>
  </si>
  <si>
    <t>Арпад, ВДГ</t>
  </si>
  <si>
    <t>0,03 + 0,02</t>
  </si>
  <si>
    <t>Астэрикс, СЭ</t>
  </si>
  <si>
    <t>300 г/л+ 6,25 г/л</t>
  </si>
  <si>
    <t>250+75 г/л</t>
  </si>
  <si>
    <t>Имазапир + сульфометурон-метил</t>
  </si>
  <si>
    <t>Квизалофоп-П-тефурил</t>
  </si>
  <si>
    <t>Балет, КЭ</t>
  </si>
  <si>
    <t xml:space="preserve">550 г/л +7,4 г/л </t>
  </si>
  <si>
    <t>2,4-Д (малолетучие эфиры С7-С9)+ флорасулам</t>
  </si>
  <si>
    <t>С - Металохлор</t>
  </si>
  <si>
    <t>Бен Гур, ВДГ</t>
  </si>
  <si>
    <t>Бентус, ВР</t>
  </si>
  <si>
    <t>Берилл, КЭ</t>
  </si>
  <si>
    <t>687 г/кг</t>
  </si>
  <si>
    <t>75+60+47+27 г/л</t>
  </si>
  <si>
    <t>Этофумезат + фенмедифам + десмедифам + ленацил</t>
  </si>
  <si>
    <t>Бетаниум 22, КЭ</t>
  </si>
  <si>
    <t>1</t>
  </si>
  <si>
    <t>Бетарен 22, МКЭ</t>
  </si>
  <si>
    <t>110 + 110 г/л</t>
  </si>
  <si>
    <t>Бетарус, КЭ</t>
  </si>
  <si>
    <t>110+90+70 г/л</t>
  </si>
  <si>
    <t>Бетахим 22, КЭ</t>
  </si>
  <si>
    <t xml:space="preserve">Бетахим Эксперт, КЭ </t>
  </si>
  <si>
    <t>Беташанс Трио, КЭ</t>
  </si>
  <si>
    <t>Беташанс, КЭ</t>
  </si>
  <si>
    <t>80+80 г/л</t>
  </si>
  <si>
    <t xml:space="preserve">Бетинол Плюс, КЭ </t>
  </si>
  <si>
    <t xml:space="preserve">Этофумезат +фенмедифам+десмедифам </t>
  </si>
  <si>
    <t>Бис - 300, ВР</t>
  </si>
  <si>
    <t>Битап Трио, КЭ</t>
  </si>
  <si>
    <t>Бифор 22, КЭ</t>
  </si>
  <si>
    <t>Блокпост, КЭ</t>
  </si>
  <si>
    <t>Боксер, КЭ</t>
  </si>
  <si>
    <t>800 г/л</t>
  </si>
  <si>
    <t>Просульфокарб</t>
  </si>
  <si>
    <t xml:space="preserve">Бомба, ВДГ </t>
  </si>
  <si>
    <t>563+187 г/кг</t>
  </si>
  <si>
    <t>Трибенурон-метил + флорасулам</t>
  </si>
  <si>
    <t>Бутизан 400, КС</t>
  </si>
  <si>
    <t>Метазахлор</t>
  </si>
  <si>
    <t xml:space="preserve">Бутизан Стар, КС </t>
  </si>
  <si>
    <t>333+83 г/л</t>
  </si>
  <si>
    <t>Метазахлор + квинмерак</t>
  </si>
  <si>
    <t>Вояж, ВДГ</t>
  </si>
  <si>
    <t>Всполох, ВР</t>
  </si>
  <si>
    <t>2,4-Д+дикамба</t>
  </si>
  <si>
    <t>Вымпел 2, КЭ</t>
  </si>
  <si>
    <t>Вымпел 3, КЭ</t>
  </si>
  <si>
    <t>Гайтан, КЭ</t>
  </si>
  <si>
    <t>ГалактАлт, КЭ</t>
  </si>
  <si>
    <t xml:space="preserve">104 г/л к-ты </t>
  </si>
  <si>
    <t>Галера Супер 364, ВР</t>
  </si>
  <si>
    <t>267+80+17 г/л</t>
  </si>
  <si>
    <t>Клопиралид + пиклорам+аминопиралид</t>
  </si>
  <si>
    <t>Галошанс, КЭ</t>
  </si>
  <si>
    <t>Галоксифол-Р-метил</t>
  </si>
  <si>
    <t>Гелиос Экстра, ВР</t>
  </si>
  <si>
    <t xml:space="preserve">540 г/л </t>
  </si>
  <si>
    <t>Гелиос, ВР</t>
  </si>
  <si>
    <t>Гермес, МД</t>
  </si>
  <si>
    <t>50+38 г/л</t>
  </si>
  <si>
    <t>Хизалофоп-П-этил + имазамокса</t>
  </si>
  <si>
    <t>Герсотил, ВДГ</t>
  </si>
  <si>
    <t xml:space="preserve">Глибел, ВР </t>
  </si>
  <si>
    <t>2-3</t>
  </si>
  <si>
    <t>Глифошанс, ВР</t>
  </si>
  <si>
    <t>Глобал, ВР</t>
  </si>
  <si>
    <t xml:space="preserve">Голден Ринг,  ВР </t>
  </si>
  <si>
    <t>Голиаф, ВР</t>
  </si>
  <si>
    <t>Голтикс, ВРГ</t>
  </si>
  <si>
    <t>Голтикс, КС</t>
  </si>
  <si>
    <t xml:space="preserve">Гонор, КС </t>
  </si>
  <si>
    <t>Горизонт, КЭ</t>
  </si>
  <si>
    <t>Этофумезат + Фенмедифам + Десмедифам</t>
  </si>
  <si>
    <t>Гранат, ВДГ</t>
  </si>
  <si>
    <t>Гранбаз, ВР</t>
  </si>
  <si>
    <t xml:space="preserve">525 г/кг глифосата </t>
  </si>
  <si>
    <t>Глифосат (калиевая соль)+сульфометурон-метил+хлорсульфурон</t>
  </si>
  <si>
    <t>Гран-при, ВДГ</t>
  </si>
  <si>
    <t xml:space="preserve">Губернатор, ВР </t>
  </si>
  <si>
    <t>Гурон, КЭ</t>
  </si>
  <si>
    <t>Девринол, СК</t>
  </si>
  <si>
    <t>Напропамид</t>
  </si>
  <si>
    <t>2,5</t>
  </si>
  <si>
    <t>Деймос, ВРК</t>
  </si>
  <si>
    <t xml:space="preserve">Декабрист, ВР </t>
  </si>
  <si>
    <t xml:space="preserve">Делегат, ВДГ </t>
  </si>
  <si>
    <t xml:space="preserve">Денди, СТС </t>
  </si>
  <si>
    <t xml:space="preserve">Римсульфурон </t>
  </si>
  <si>
    <t xml:space="preserve">Десфен-80, КЭ </t>
  </si>
  <si>
    <t>2</t>
  </si>
  <si>
    <t>Диамант, ВР</t>
  </si>
  <si>
    <t>Диамисоль, ВР</t>
  </si>
  <si>
    <t>Диана, ВР</t>
  </si>
  <si>
    <t xml:space="preserve">344+120 г/л </t>
  </si>
  <si>
    <t>2,4-Д +дикамба (диметиламинные соли)</t>
  </si>
  <si>
    <t>Дифилайн, КЭ</t>
  </si>
  <si>
    <t>Доцент, КЭ</t>
  </si>
  <si>
    <t>Древер, КЭ</t>
  </si>
  <si>
    <t>Дротик, ККР</t>
  </si>
  <si>
    <t>400 г/л к-ты</t>
  </si>
  <si>
    <t xml:space="preserve">425 г/кг +125 г/кг </t>
  </si>
  <si>
    <t>Дикамба (натриевая соль) +никосульфурон</t>
  </si>
  <si>
    <t>ДУБЛОН, СК</t>
  </si>
  <si>
    <t>100+100г/л</t>
  </si>
  <si>
    <t>Имазетапир + биоактиватор NN-21</t>
  </si>
  <si>
    <t>Евро-Лайтнинг Плюс, ВРК</t>
  </si>
  <si>
    <t>16,5+7,5 г/л</t>
  </si>
  <si>
    <t>Имазамокс + Имазапир</t>
  </si>
  <si>
    <t>Евро-Ленд, ВРК</t>
  </si>
  <si>
    <t>Еврошанс, ВРК</t>
  </si>
  <si>
    <t>0,25 + 0,45</t>
  </si>
  <si>
    <t>Зенкор Ультра, КС</t>
  </si>
  <si>
    <t>0,3 + 0,5</t>
  </si>
  <si>
    <t>Зенкошанс, КС</t>
  </si>
  <si>
    <t>Зодиак, ВР</t>
  </si>
  <si>
    <t>0,4 + 0,8</t>
  </si>
  <si>
    <t>Иканос, МД</t>
  </si>
  <si>
    <t>Имазошанс, ВР</t>
  </si>
  <si>
    <t>Имквант, ВР</t>
  </si>
  <si>
    <t>Инновейт, КС</t>
  </si>
  <si>
    <t>Калибр Голд, ВДГ</t>
  </si>
  <si>
    <t>Караван, СП</t>
  </si>
  <si>
    <t>КариПро, ВДГ</t>
  </si>
  <si>
    <t xml:space="preserve">0,03 </t>
  </si>
  <si>
    <t>Каришанс, ВДГ</t>
  </si>
  <si>
    <t>Карнаби, ВДГ</t>
  </si>
  <si>
    <t>130+80 г/л</t>
  </si>
  <si>
    <t>Клетодим+галоксифоп-Р-метил</t>
  </si>
  <si>
    <t>Килео, ВРК</t>
  </si>
  <si>
    <t xml:space="preserve">240+160 г/л </t>
  </si>
  <si>
    <t>Глифосат (изопроламинная соль)+2,4-Д (3-алкиламинопропилдиметиламинная соль</t>
  </si>
  <si>
    <t>Кирай, ВР</t>
  </si>
  <si>
    <t>267 + 67 г/л</t>
  </si>
  <si>
    <t>Клопиралид + пиклорам</t>
  </si>
  <si>
    <t>Клетошанс, КЭ</t>
  </si>
  <si>
    <t>Клопирид, ВДГ</t>
  </si>
  <si>
    <t>Комрад, КЭ</t>
  </si>
  <si>
    <t>Кондор, ВДГ</t>
  </si>
  <si>
    <t>Конкистадор, ВДГ</t>
  </si>
  <si>
    <t>Контакт, ВДГ</t>
  </si>
  <si>
    <t>Концепт, МД</t>
  </si>
  <si>
    <t>38 +12 г/л</t>
  </si>
  <si>
    <t>Имазамокс + хлоримурон-этил</t>
  </si>
  <si>
    <t>Корлеоне, КЭ</t>
  </si>
  <si>
    <t>420 г/л+80 г/л</t>
  </si>
  <si>
    <t>Дикамба (диметиламинная соль) +никосульфурон</t>
  </si>
  <si>
    <t>Корникос, КС</t>
  </si>
  <si>
    <t xml:space="preserve">Круцифер, ВР </t>
  </si>
  <si>
    <t>0,35 + 0,75</t>
  </si>
  <si>
    <t>Лазурит Т, СП</t>
  </si>
  <si>
    <t>10 г /10 л воды + 10 г /6 л воды (Л)</t>
  </si>
  <si>
    <t>Ластик Топ, МКЭ</t>
  </si>
  <si>
    <t>90 +60 +40 г/л</t>
  </si>
  <si>
    <t>Феноксапроп-П-этил+клодинафоп-пропаргил + антидот клоквинтосет-мексил</t>
  </si>
  <si>
    <t>Легионер, КЭ</t>
  </si>
  <si>
    <t xml:space="preserve">Лемур, КЭ </t>
  </si>
  <si>
    <t>Леопард, КЭ</t>
  </si>
  <si>
    <t>Лерашанс, ВР</t>
  </si>
  <si>
    <t>Лигат, КЭ</t>
  </si>
  <si>
    <t>150+65 г/л</t>
  </si>
  <si>
    <t>Клетодим+хизалофоп-п-этил</t>
  </si>
  <si>
    <t xml:space="preserve">Лонган, ВР </t>
  </si>
  <si>
    <t>Люмакс, СЭ</t>
  </si>
  <si>
    <t>375 + 125 + 37,5 г/л</t>
  </si>
  <si>
    <t>С-Метолахлор + тербутилазин + мезотрион</t>
  </si>
  <si>
    <t>Магнум Супер, ВДГ</t>
  </si>
  <si>
    <t>450+300 г/кг</t>
  </si>
  <si>
    <t>Трибенурон-метил + метсульфурон-метил</t>
  </si>
  <si>
    <t>антидот ципросульфамид</t>
  </si>
  <si>
    <t>Меридиан, ВР</t>
  </si>
  <si>
    <t>Метамир, ВДГ</t>
  </si>
  <si>
    <t xml:space="preserve">Метафол, СК </t>
  </si>
  <si>
    <t>Метамитрон</t>
  </si>
  <si>
    <t>Милафорт, КС</t>
  </si>
  <si>
    <t>Миледи, КС</t>
  </si>
  <si>
    <t>Милена, КС</t>
  </si>
  <si>
    <t xml:space="preserve">Мономакс, ВР </t>
  </si>
  <si>
    <t>Морион, СК</t>
  </si>
  <si>
    <t>500 + 100 г/л</t>
  </si>
  <si>
    <t>Изопротурон + Дифлюфеникан</t>
  </si>
  <si>
    <t>Наномет, СП</t>
  </si>
  <si>
    <t>Напалм-480, ВР</t>
  </si>
  <si>
    <t>Нарис, СК</t>
  </si>
  <si>
    <t>Биспирибак кислота</t>
  </si>
  <si>
    <t>Никобел, КС</t>
  </si>
  <si>
    <t xml:space="preserve">Ниссин Экстра, МД </t>
  </si>
  <si>
    <t>Ниссин, КС</t>
  </si>
  <si>
    <t>Норвел, КЭ</t>
  </si>
  <si>
    <t>Октава, МД</t>
  </si>
  <si>
    <t>60+3,6 г/л</t>
  </si>
  <si>
    <t>Никосульфурон+флорасулам</t>
  </si>
  <si>
    <t>Октапон Экстра, КЭ</t>
  </si>
  <si>
    <t>2,4-Д кислоты (2-этилгексиловый эфир)</t>
  </si>
  <si>
    <t>Октапон-супер, КЭ</t>
  </si>
  <si>
    <t>630 г/л+160 г/л</t>
  </si>
  <si>
    <t>2,4-Д кислоты (2,4-Д (2-этилгексиловый эфир)+2,4-Д кислоты (диметилалкиламинная соль))</t>
  </si>
  <si>
    <t>Октиген, КЭ</t>
  </si>
  <si>
    <t xml:space="preserve">419,75 г/л  +5,25 г/л </t>
  </si>
  <si>
    <t>2,4-Д (2-этилгексиловый эфир)+хлорсульфурон  (диэтилэтаноламинная соль)</t>
  </si>
  <si>
    <t xml:space="preserve">Опричник, СЭ </t>
  </si>
  <si>
    <t xml:space="preserve">300 + 6,25  г/л </t>
  </si>
  <si>
    <t>2,4-Д (2-этилгексиловый эфир)+ флорасулам</t>
  </si>
  <si>
    <t>Орикс, КЭ</t>
  </si>
  <si>
    <t>90+60+60 г/л</t>
  </si>
  <si>
    <t>Феноксапроп-П-этил+Клодинафоп-пропаргил+антидот клоквинтосет-мексил</t>
  </si>
  <si>
    <t>Орион, КЭ</t>
  </si>
  <si>
    <t>Отличник, КЭ</t>
  </si>
  <si>
    <t>10-20 мл/100 м2</t>
  </si>
  <si>
    <t>Оцелот Плюс, КЭ</t>
  </si>
  <si>
    <t>69 +34,5 г/л</t>
  </si>
  <si>
    <t>Оцелот, КЭ</t>
  </si>
  <si>
    <t>Паллас 45, МД</t>
  </si>
  <si>
    <t>45 + 90 г/л</t>
  </si>
  <si>
    <t>Пироксулам+клоквинтосет-мексил</t>
  </si>
  <si>
    <t>Парадокс, ВРК</t>
  </si>
  <si>
    <t>Пенитран, КЭ</t>
  </si>
  <si>
    <t>330 г \л</t>
  </si>
  <si>
    <t>Плуггер, ВДГ</t>
  </si>
  <si>
    <t>625+125 г/кг</t>
  </si>
  <si>
    <t>Полгар, КЭ</t>
  </si>
  <si>
    <t>Феноксапроп-П-этил + антидот мефенпир-диэтил</t>
  </si>
  <si>
    <t xml:space="preserve">Примадонна Супер, ККР </t>
  </si>
  <si>
    <t xml:space="preserve">200 + 5 г/л </t>
  </si>
  <si>
    <t>Примадонна, СЭ</t>
  </si>
  <si>
    <t>200 г/л+3,7 г/л</t>
  </si>
  <si>
    <t>2,4-Д+флорасулам</t>
  </si>
  <si>
    <t>Пришанс, СЭ</t>
  </si>
  <si>
    <t xml:space="preserve">300 г/л + 6,25 г/л </t>
  </si>
  <si>
    <t>Пропонит, КЭ</t>
  </si>
  <si>
    <t>Пропизохлор</t>
  </si>
  <si>
    <t>Профессор, КЭ</t>
  </si>
  <si>
    <t>Пума Голд, КЭ</t>
  </si>
  <si>
    <t>64+8+24 г/л</t>
  </si>
  <si>
    <t>Феноксапроп-П-этил+ йодосульфурон-метил-натрия+ антидота мефенпир-диэтила</t>
  </si>
  <si>
    <t>Пума Плюс, КЭ</t>
  </si>
  <si>
    <t>300 г/л  + 50 г/л +12,5 г/л</t>
  </si>
  <si>
    <t>МЦПА (2 этилгексиловый эфир) + феноксапроп-П-этил + мефенпир-диэтил</t>
  </si>
  <si>
    <t>Ранде-ву, ВДГ</t>
  </si>
  <si>
    <t>Рап 600, ВР</t>
  </si>
  <si>
    <t>Рап, ВР</t>
  </si>
  <si>
    <t>Рапсан, ВР</t>
  </si>
  <si>
    <t xml:space="preserve">Ратник, КЭ </t>
  </si>
  <si>
    <t>Рауль, ВР</t>
  </si>
  <si>
    <t>Раундап Макс, ВР</t>
  </si>
  <si>
    <t>Репер, ККР</t>
  </si>
  <si>
    <t>100 г/л +15 г/л</t>
  </si>
  <si>
    <t>Клопиралид (2-этилгексиловый эфир)+ флуроксипир</t>
  </si>
  <si>
    <t>Риманол, ВДГ</t>
  </si>
  <si>
    <t>Сальса, СП</t>
  </si>
  <si>
    <t>Этаметсульфурон-метил</t>
  </si>
  <si>
    <t>Сапфир, ВРК</t>
  </si>
  <si>
    <t>Сварог, СЭ</t>
  </si>
  <si>
    <t>300 г/л 2,4-Д к-ты+6,25</t>
  </si>
  <si>
    <t>2,4-Д кислоты (2-этилгексиловый эфир)+ флорасулам</t>
  </si>
  <si>
    <t>Секач, КЭ</t>
  </si>
  <si>
    <t xml:space="preserve">Серп, ВРК </t>
  </si>
  <si>
    <t>Силард, ВДГ</t>
  </si>
  <si>
    <t>0,04+0,08</t>
  </si>
  <si>
    <t xml:space="preserve">Силач, ВР </t>
  </si>
  <si>
    <t>Пиразосульфурон-этил</t>
  </si>
  <si>
    <t>Сквош, КС</t>
  </si>
  <si>
    <t>Скорпио Супер, КЭ</t>
  </si>
  <si>
    <t>Сойл, ВДГ</t>
  </si>
  <si>
    <t xml:space="preserve">Метрибузин </t>
  </si>
  <si>
    <t>0,5-1+0,3</t>
  </si>
  <si>
    <t>Спецназ 750, ВДГ</t>
  </si>
  <si>
    <t>Спикер, КЭ</t>
  </si>
  <si>
    <t>422+18 г/л</t>
  </si>
  <si>
    <t>Дикамба кислоты (диметиламинная соль)+флорасулам</t>
  </si>
  <si>
    <t xml:space="preserve">Старане Премиум 330, КЭ </t>
  </si>
  <si>
    <t xml:space="preserve">333 г/л </t>
  </si>
  <si>
    <t>Старбокс, СТС</t>
  </si>
  <si>
    <t>Статус Гранд, ВДГ</t>
  </si>
  <si>
    <t>500+104 г/кг</t>
  </si>
  <si>
    <t>Стеллар, ВРК</t>
  </si>
  <si>
    <t> 160 г/л+50 г/л</t>
  </si>
  <si>
    <t>Дикамба (диметиламинная соль) + топрамезон</t>
  </si>
  <si>
    <t>Суховей, ВР</t>
  </si>
  <si>
    <t xml:space="preserve">150 г/л </t>
  </si>
  <si>
    <t>Дикват (дибромид)</t>
  </si>
  <si>
    <t>Тайгер, ЭМВ</t>
  </si>
  <si>
    <t>Тандем, ВДГ</t>
  </si>
  <si>
    <t>600 + 200 г/кг</t>
  </si>
  <si>
    <t>Тапирошанс, ВРК</t>
  </si>
  <si>
    <t>Тезис, ВДГ</t>
  </si>
  <si>
    <t>500+250 г/кг</t>
  </si>
  <si>
    <t>100 +27 г/л</t>
  </si>
  <si>
    <t>0,03 +0,02</t>
  </si>
  <si>
    <t xml:space="preserve">Топтун 100, КЭ </t>
  </si>
  <si>
    <t>2,4-Д (малолетучие эфиры С7–С9)</t>
  </si>
  <si>
    <t xml:space="preserve">Тореро, КС </t>
  </si>
  <si>
    <t>Торнадо 540, ВР</t>
  </si>
  <si>
    <t>540 г/л)</t>
  </si>
  <si>
    <t>Траксос, КЭ</t>
  </si>
  <si>
    <t>22,5+22,5 г/л</t>
  </si>
  <si>
    <t>Пиноксаден + клодинафоп-пропаргил</t>
  </si>
  <si>
    <t>ТРАНШ Супер, СК</t>
  </si>
  <si>
    <t>333 + 83 г/л</t>
  </si>
  <si>
    <t>Метазахлор + Квинмерак</t>
  </si>
  <si>
    <t>ТриАлт, ВДГ</t>
  </si>
  <si>
    <t>Трибинстар, ВДГ</t>
  </si>
  <si>
    <t>Триммер, ВДГ</t>
  </si>
  <si>
    <t>Фабрис, ЭМВ</t>
  </si>
  <si>
    <t>Файтер, ВР</t>
  </si>
  <si>
    <t>Феноксаган, КЭ</t>
  </si>
  <si>
    <t>Феноксоп 100, КЭ</t>
  </si>
  <si>
    <t>феноксапрон-П-этил+антидот клквинтосет-мексил</t>
  </si>
  <si>
    <t>Феноксоп 7,5, КЭ</t>
  </si>
  <si>
    <t>Фист, КЭ</t>
  </si>
  <si>
    <t>Флоракс, КС</t>
  </si>
  <si>
    <t>2,4-Д + флорасулам</t>
  </si>
  <si>
    <t xml:space="preserve">Фокстрот Турбо, КЭ </t>
  </si>
  <si>
    <t>120 +23 г/л</t>
  </si>
  <si>
    <t xml:space="preserve">Фокстрот Экстра, КЭ </t>
  </si>
  <si>
    <t>90 +45 +34 г/л</t>
  </si>
  <si>
    <t>Форинт, ВДГ</t>
  </si>
  <si>
    <t>Фурон, ВДГ</t>
  </si>
  <si>
    <t>Хатор, ВР</t>
  </si>
  <si>
    <t>Хевимет, КЭ</t>
  </si>
  <si>
    <t>С-метолахлор</t>
  </si>
  <si>
    <t>Хилер, МКЭ</t>
  </si>
  <si>
    <t>Химстар, ВДГ</t>
  </si>
  <si>
    <t xml:space="preserve">Хорс, ВДГ </t>
  </si>
  <si>
    <t xml:space="preserve">Никосульфурон </t>
  </si>
  <si>
    <t>Цензор,  КЭ</t>
  </si>
  <si>
    <t>Цукрон+, ВР</t>
  </si>
  <si>
    <t>Чермен, ВДГ</t>
  </si>
  <si>
    <t>Чисталан-супер, КЭ</t>
  </si>
  <si>
    <t>2,4-Д к-ты (2-этилгексиловый эфир)+дикамбы кислоты (диметиалалкиламинная соль)</t>
  </si>
  <si>
    <t>Шанс ДКБ, ВР</t>
  </si>
  <si>
    <t xml:space="preserve">54 г/л </t>
  </si>
  <si>
    <t>Шансгард, КС</t>
  </si>
  <si>
    <t>Шансомитрон, КС</t>
  </si>
  <si>
    <t>Шанстар, ВДГ</t>
  </si>
  <si>
    <t>Шансти, ВДГ</t>
  </si>
  <si>
    <t>Шанстрел 300, ВР</t>
  </si>
  <si>
    <t>Шансюген, ВЭ</t>
  </si>
  <si>
    <t>Шантус, ВДГ</t>
  </si>
  <si>
    <t>Шкипер, ВР</t>
  </si>
  <si>
    <t>Клопиралид + Пиклорам</t>
  </si>
  <si>
    <t>Эверест, КЭ</t>
  </si>
  <si>
    <t>Флукарбазон натрия</t>
  </si>
  <si>
    <t>110+90+70+40 г/л</t>
  </si>
  <si>
    <t>Этофумезат + Фенмедифам + Десмедифам + Ленацил</t>
  </si>
  <si>
    <t>Эксперт Некст, КС</t>
  </si>
  <si>
    <t>Десмедифам + Фенмедифам</t>
  </si>
  <si>
    <t>Элюмис, МД</t>
  </si>
  <si>
    <t>75+30 г/л</t>
  </si>
  <si>
    <t>Мезотрион + никосульфурон</t>
  </si>
  <si>
    <t>Эскудо, ВДГ</t>
  </si>
  <si>
    <t>0,015 + 0,01</t>
  </si>
  <si>
    <t>Эстерон 600, КЭ</t>
  </si>
  <si>
    <t>Эталон, КЭ</t>
  </si>
  <si>
    <t>Этомитрон, КС</t>
  </si>
  <si>
    <t>Метамитрон + этофумезат</t>
  </si>
  <si>
    <t>Эурон, ВДГ</t>
  </si>
  <si>
    <t>Эфес, КЭ</t>
  </si>
  <si>
    <t>Клопиралид (2-этилгексиловый эфир)</t>
  </si>
  <si>
    <t>0,1 - 0,2</t>
  </si>
  <si>
    <t>Эффект, КЭ</t>
  </si>
  <si>
    <t>Эшелон, ВДГ</t>
  </si>
  <si>
    <t>Юнкер, ВР</t>
  </si>
  <si>
    <t>Абидос, ВР</t>
  </si>
  <si>
    <t>Адекват, ВР</t>
  </si>
  <si>
    <t xml:space="preserve">Альфа-Дикват, ВР </t>
  </si>
  <si>
    <t>Дикват, ВРК</t>
  </si>
  <si>
    <t>Дикошанс, ВР</t>
  </si>
  <si>
    <t>Донат, ВР</t>
  </si>
  <si>
    <t>Лост, ВР</t>
  </si>
  <si>
    <t>Напалм, ВР</t>
  </si>
  <si>
    <t>Полис, ВР</t>
  </si>
  <si>
    <t xml:space="preserve">Регистан, ВРК </t>
  </si>
  <si>
    <t>Реглон Эйр, ВР</t>
  </si>
  <si>
    <t xml:space="preserve">200 г/л </t>
  </si>
  <si>
    <t>Ректон, ВР</t>
  </si>
  <si>
    <t>Тонгара, ВР</t>
  </si>
  <si>
    <t>Тотал 480, ВР</t>
  </si>
  <si>
    <t>Глифосат(изопропиламинная соль)</t>
  </si>
  <si>
    <t>Альфастим, ВЭ</t>
  </si>
  <si>
    <t>Артафит, ВРК</t>
  </si>
  <si>
    <t>Полидиаллилдиметиламмоний хлорид</t>
  </si>
  <si>
    <t xml:space="preserve">0,3 мл/300 мл воды </t>
  </si>
  <si>
    <t xml:space="preserve">Атоник Плюс, ВР </t>
  </si>
  <si>
    <t>9 + 6 + 3 г/л</t>
  </si>
  <si>
    <t>Пара-нитрофенолят натрия+орто-нитрофенолят натрия+5-нитрогваяколят натрия</t>
  </si>
  <si>
    <t>0,2 л/га</t>
  </si>
  <si>
    <t>Вигор Форте, КРП</t>
  </si>
  <si>
    <t>00 + 250 + 200 + 150 + 100 + 30 + 75 + 75 + 15 +5 г/кг</t>
  </si>
  <si>
    <t> Ортокрезоксиуксусная кислота триэтаноламмониевой соли + магний азотнокислый + калий азотнокислый + монокалийфосфат + хелат железа + хелат марганца + хелат цинка + хелат меди + кислота борная + аммоний молибденовокислый</t>
  </si>
  <si>
    <t>25 г/га</t>
  </si>
  <si>
    <t>0,2 кг/га</t>
  </si>
  <si>
    <t>Зеленец, ВР</t>
  </si>
  <si>
    <t>Зеленец-Л, ВР</t>
  </si>
  <si>
    <t xml:space="preserve">1,5 мл/3-5 л воды </t>
  </si>
  <si>
    <t>Зеребра Агро, ВР</t>
  </si>
  <si>
    <t>500+100 мг/л</t>
  </si>
  <si>
    <t>Коллоидное серебро+полигексаметиленбигуанид гидрохлорида</t>
  </si>
  <si>
    <t>Коренастый, ВК</t>
  </si>
  <si>
    <t xml:space="preserve">Корень Супер, ВРГ </t>
  </si>
  <si>
    <t>1 г/л воды</t>
  </si>
  <si>
    <t>Крепень, ВР</t>
  </si>
  <si>
    <t>100 мл/га</t>
  </si>
  <si>
    <t>10 г/га</t>
  </si>
  <si>
    <t xml:space="preserve">Партенокарпин-Био, Р </t>
  </si>
  <si>
    <t>1,5 г/л</t>
  </si>
  <si>
    <t>Регалис, ВДГ</t>
  </si>
  <si>
    <t>Прогексадион кальция</t>
  </si>
  <si>
    <t xml:space="preserve">Ретацел, ВК </t>
  </si>
  <si>
    <t>1 мл/га</t>
  </si>
  <si>
    <t>Рэгги, ВРК</t>
  </si>
  <si>
    <t>Сапресс, КЭ</t>
  </si>
  <si>
    <t>Хлорпрофам</t>
  </si>
  <si>
    <t>1-метилциклопропен</t>
  </si>
  <si>
    <t>ХЭФК, ВР</t>
  </si>
  <si>
    <t>Этефон</t>
  </si>
  <si>
    <t>Цегран, ВК</t>
  </si>
  <si>
    <t>Центрино, ВК</t>
  </si>
  <si>
    <t>ЭкоЛарикс, ВРП</t>
  </si>
  <si>
    <t xml:space="preserve">8 г/га </t>
  </si>
  <si>
    <t>12 мл/ га</t>
  </si>
  <si>
    <t>БИОПРЕПАРАТЫ всего</t>
  </si>
  <si>
    <t>5-10 г/га</t>
  </si>
  <si>
    <t xml:space="preserve">1 таб./5 л воды </t>
  </si>
  <si>
    <t>БисолбиСан, Ж</t>
  </si>
  <si>
    <t xml:space="preserve">титр не менее 100млн.КОЕ/мл
</t>
  </si>
  <si>
    <t>Bacillus subtilis, штамм Ч-13</t>
  </si>
  <si>
    <t>Витаплан, СП</t>
  </si>
  <si>
    <t>титр 1010 +1010 КОЕ/г</t>
  </si>
  <si>
    <t>Bacillus subtilis, штамм ВКМ-В-2604D+ Bacillus subtilis, штамм ВКМ-В-2605D</t>
  </si>
  <si>
    <t>20 г/т</t>
  </si>
  <si>
    <t>титр не менее 2х109 КОЕ/мл</t>
  </si>
  <si>
    <t>Pseudomonas auoreofaciens, штамм BS-1393</t>
  </si>
  <si>
    <t>0,1 г/кг</t>
  </si>
  <si>
    <t xml:space="preserve">титр5*10 </t>
  </si>
  <si>
    <t>Ризоплан, Ж</t>
  </si>
  <si>
    <t>1 млрд КОЕ/мл</t>
  </si>
  <si>
    <t xml:space="preserve">Споробактерин, СП </t>
  </si>
  <si>
    <t>титр не менее
 10 8 КОЕ/г + титр не менее 10 6 КОЕ/г</t>
  </si>
  <si>
    <t>Bacillus subtilis + Trichoderma viride, штамм 4097</t>
  </si>
  <si>
    <t>10 г/100 кг</t>
  </si>
  <si>
    <t>Трихоцин, СП</t>
  </si>
  <si>
    <t>Титр 10¹º КОЕ/г</t>
  </si>
  <si>
    <t>Trichoderma harzianum, штамм Г 30 ВИЗР</t>
  </si>
  <si>
    <t>Крафт, ВЭ</t>
  </si>
  <si>
    <t>Абамектин</t>
  </si>
  <si>
    <t>Метаризин, Ж</t>
  </si>
  <si>
    <t>титр не менее 108 КОЕ/мл</t>
  </si>
  <si>
    <t>Metarhizium anisopliae Р-72</t>
  </si>
  <si>
    <t xml:space="preserve">Фитоверм М, КЭ </t>
  </si>
  <si>
    <t>0,06 - 0,08</t>
  </si>
  <si>
    <t>Родентициды (био), всего</t>
  </si>
  <si>
    <t>Бактороденцид, ПР</t>
  </si>
  <si>
    <t xml:space="preserve">титр не менее
1-3 млрд/г
</t>
  </si>
  <si>
    <t>Salmonella enteritidis, var. Issatschenko, 29/1</t>
  </si>
  <si>
    <t>5 г/нору</t>
  </si>
  <si>
    <t>Прочие родентициды (био), из них</t>
  </si>
  <si>
    <r>
      <t>50 г/м</t>
    </r>
    <r>
      <rPr>
        <vertAlign val="superscript"/>
        <sz val="10"/>
        <color indexed="8"/>
        <rFont val="Times New Roman"/>
        <family val="1"/>
        <charset val="204"/>
      </rPr>
      <t>2</t>
    </r>
  </si>
  <si>
    <t xml:space="preserve">10-14 г на нору </t>
  </si>
  <si>
    <t xml:space="preserve">Витаплан, СП </t>
  </si>
  <si>
    <t>10¹0 КОЕ/г+10¹0 КОЕ/г</t>
  </si>
  <si>
    <t>Bacillus subtilis, штамм ВКМ-В-2604D+Bacillus subtilis, штамм ВКМ-В-2605D</t>
  </si>
  <si>
    <r>
      <t>2 таб./10 м</t>
    </r>
    <r>
      <rPr>
        <vertAlign val="superscript"/>
        <sz val="10"/>
        <color indexed="8"/>
        <rFont val="Times New Roman"/>
        <family val="1"/>
        <charset val="204"/>
      </rPr>
      <t>2</t>
    </r>
  </si>
  <si>
    <t>1 таб./300 мл почвы</t>
  </si>
  <si>
    <t>10 млрд КОЕ/мл</t>
  </si>
  <si>
    <t>Trichoderma harzianum</t>
  </si>
  <si>
    <t xml:space="preserve">Фитоплазмин, ВРК </t>
  </si>
  <si>
    <t>Макролидный тилозиновый комплекс</t>
  </si>
  <si>
    <t>3-индолилуксусная кислота + a-аланин + a-глутаминовая кислота</t>
  </si>
  <si>
    <t>14 г/га</t>
  </si>
  <si>
    <t>Агростимулин, ВСР</t>
  </si>
  <si>
    <t>25 + 1 г/л</t>
  </si>
  <si>
    <t>2,6-диметилпиридин-N-оксид + Продукты метаболизма симбионтного гриба Cylindrocarpon</t>
  </si>
  <si>
    <t>10 мл/т</t>
  </si>
  <si>
    <t>80 мл/га</t>
  </si>
  <si>
    <t>Вэрва-ель, ВЭ</t>
  </si>
  <si>
    <t>флавоноидов ели</t>
  </si>
  <si>
    <t>6-20 г/га</t>
  </si>
  <si>
    <t>30 мл/га</t>
  </si>
  <si>
    <t>20 мл/га</t>
  </si>
  <si>
    <t>Мицефит,ВРП</t>
  </si>
  <si>
    <t>136 г/кг</t>
  </si>
  <si>
    <t>Продукты метаболизма эндофитного гриба Mycelium radicis var.Ledum, штамм НЖ-13</t>
  </si>
  <si>
    <t>0,0325 мг/100 мл воды</t>
  </si>
  <si>
    <t>15 мл/га</t>
  </si>
  <si>
    <t>Плодостим, КРП</t>
  </si>
  <si>
    <t>180 г/га</t>
  </si>
  <si>
    <t xml:space="preserve">2,5 г/3 л воды </t>
  </si>
  <si>
    <t xml:space="preserve">1 г/10 л воды </t>
  </si>
  <si>
    <t xml:space="preserve">   Примечание. Принятую нумерацию строк  (1, 2, 3…) и столбцов (a9god, b9god…) менять не следует.</t>
  </si>
  <si>
    <t xml:space="preserve">  При внесении новых пестицидов в раздел "прочие" необходимо присылать подтверждение их регистрации (копию свидетельства).</t>
  </si>
  <si>
    <t>_____________________________</t>
  </si>
  <si>
    <t>8 (____) ________________________</t>
  </si>
  <si>
    <t>Условные обозначения по препаратам:</t>
  </si>
  <si>
    <t>импортные</t>
  </si>
  <si>
    <t>отечественные</t>
  </si>
  <si>
    <t>импортно-отечественные</t>
  </si>
  <si>
    <t>i5</t>
  </si>
  <si>
    <t>Приложение № 4в (1 июля)</t>
  </si>
  <si>
    <t>Фитосанитарный мониторинг, всего</t>
  </si>
  <si>
    <t>4) В ячейке D7 "Фитосанитарный мониторинг, всего" указывается вся обследованная площадь, как специалистами филиала, так и агрономами хозяйств.</t>
  </si>
  <si>
    <r>
      <t>личин./м</t>
    </r>
    <r>
      <rPr>
        <vertAlign val="superscript"/>
        <sz val="11"/>
        <rFont val="Times New Roman"/>
        <family val="1"/>
        <charset val="204"/>
      </rPr>
      <t>2</t>
    </r>
  </si>
  <si>
    <r>
      <t>коконов /м</t>
    </r>
    <r>
      <rPr>
        <vertAlign val="superscript"/>
        <sz val="11"/>
        <rFont val="Times New Roman"/>
        <family val="1"/>
        <charset val="204"/>
      </rPr>
      <t>2</t>
    </r>
  </si>
  <si>
    <r>
      <t>яиц./м</t>
    </r>
    <r>
      <rPr>
        <vertAlign val="superscript"/>
        <sz val="11"/>
        <rFont val="Times New Roman"/>
        <family val="1"/>
        <charset val="204"/>
      </rPr>
      <t>2</t>
    </r>
  </si>
  <si>
    <r>
      <t>гусениц/м</t>
    </r>
    <r>
      <rPr>
        <vertAlign val="superscript"/>
        <sz val="11"/>
        <rFont val="Times New Roman"/>
        <family val="1"/>
        <charset val="204"/>
      </rPr>
      <t>2</t>
    </r>
  </si>
  <si>
    <r>
      <t>тыс. м</t>
    </r>
    <r>
      <rPr>
        <sz val="11"/>
        <rFont val="Arial Cyr"/>
        <charset val="204"/>
      </rPr>
      <t>²</t>
    </r>
  </si>
  <si>
    <r>
      <t>тыс. м</t>
    </r>
    <r>
      <rPr>
        <b/>
        <sz val="11"/>
        <rFont val="Arial Cyr"/>
        <charset val="204"/>
      </rPr>
      <t>²</t>
    </r>
  </si>
  <si>
    <r>
      <t>тыс. м</t>
    </r>
    <r>
      <rPr>
        <sz val="11"/>
        <rFont val="Arial Cyr"/>
        <charset val="204"/>
      </rPr>
      <t>³</t>
    </r>
  </si>
  <si>
    <r>
      <t>тыс. м</t>
    </r>
    <r>
      <rPr>
        <b/>
        <sz val="11"/>
        <rFont val="Arial Cyr"/>
        <charset val="204"/>
      </rPr>
      <t>³</t>
    </r>
  </si>
  <si>
    <t xml:space="preserve">Исполнитель: </t>
  </si>
  <si>
    <t>тел.</t>
  </si>
  <si>
    <t>поврежденность, %</t>
  </si>
  <si>
    <t>распространенность (Р), %</t>
  </si>
  <si>
    <t>развитие (R), %</t>
  </si>
  <si>
    <t>вредители и болезни капусты</t>
  </si>
  <si>
    <t>вредители, в т.ч.</t>
  </si>
  <si>
    <t xml:space="preserve">болезни, в т. ч. </t>
  </si>
  <si>
    <t>вредители и болезни столовой свеклы</t>
  </si>
  <si>
    <t>вредители и болезни моркови</t>
  </si>
  <si>
    <t>вредители и блолезни лука и чеснока</t>
  </si>
  <si>
    <t>вредители и болезни огурца</t>
  </si>
  <si>
    <t>вредители и болезни бахчевых культур, в т. ч.</t>
  </si>
  <si>
    <t>болезни , в т. ч.</t>
  </si>
  <si>
    <t>вредители и болезни томата, баклажана, перца</t>
  </si>
  <si>
    <t>ae1</t>
  </si>
  <si>
    <t>af1</t>
  </si>
  <si>
    <t>златогузка</t>
  </si>
  <si>
    <t>в т.ч. бабочки перезим. ген.</t>
  </si>
  <si>
    <t>в т. бабочки перезим. ген.</t>
  </si>
  <si>
    <t>в т. ч. серая зерновая совка</t>
  </si>
  <si>
    <t>обыкн. зерновая совка</t>
  </si>
  <si>
    <t>жил. нор/га</t>
  </si>
  <si>
    <r>
      <t>имаго/м</t>
    </r>
    <r>
      <rPr>
        <vertAlign val="superscript"/>
        <sz val="11"/>
        <rFont val="Times New Roman"/>
        <family val="1"/>
        <charset val="204"/>
      </rPr>
      <t>2</t>
    </r>
  </si>
  <si>
    <t>наименование района с максимальной численностью</t>
  </si>
  <si>
    <r>
      <t>кубышек/м</t>
    </r>
    <r>
      <rPr>
        <vertAlign val="superscript"/>
        <sz val="11"/>
        <rFont val="Times New Roman"/>
        <family val="1"/>
        <charset val="204"/>
      </rPr>
      <t>2</t>
    </r>
  </si>
  <si>
    <t>зимующий запас (осень), гусеницы</t>
  </si>
  <si>
    <t>на площади,  га</t>
  </si>
  <si>
    <t>об объемах проведенных работ по состоянию на __.__.____ г.</t>
  </si>
  <si>
    <r>
      <t xml:space="preserve">Субъект РФ  </t>
    </r>
    <r>
      <rPr>
        <b/>
        <sz val="14"/>
        <color indexed="8"/>
        <rFont val="Times New Roman"/>
        <family val="1"/>
        <charset val="204"/>
      </rPr>
      <t>_______________________</t>
    </r>
  </si>
  <si>
    <r>
      <rPr>
        <sz val="10"/>
        <color indexed="8"/>
        <rFont val="Times New Roman"/>
        <family val="1"/>
        <charset val="204"/>
      </rPr>
      <t xml:space="preserve">  Субъект РФ</t>
    </r>
    <r>
      <rPr>
        <b/>
        <sz val="12"/>
        <color indexed="8"/>
        <rFont val="Times New Roman"/>
        <family val="1"/>
        <charset val="204"/>
      </rPr>
      <t xml:space="preserve">  ___________________</t>
    </r>
  </si>
  <si>
    <t>Остаток на начало первого полугодия</t>
  </si>
  <si>
    <t>Поступило за первое полугодие</t>
  </si>
  <si>
    <t>Израсходовано за первое полугодие</t>
  </si>
  <si>
    <t>Остаток на конец первого полугодия</t>
  </si>
  <si>
    <t>Имикар, КС</t>
  </si>
  <si>
    <t>280 г/л+80 г/л</t>
  </si>
  <si>
    <t>0,6-0,7</t>
  </si>
  <si>
    <t xml:space="preserve">Кинг Комби, КС </t>
  </si>
  <si>
    <t>100+34+8,3 г/л</t>
  </si>
  <si>
    <t>Модесто Плюс, КС</t>
  </si>
  <si>
    <t>300 г/л + 120 г/л+ 90 г/л</t>
  </si>
  <si>
    <t xml:space="preserve">Покровитель, КС </t>
  </si>
  <si>
    <t>140  +150 г/л</t>
  </si>
  <si>
    <t>Селест Макс, КС</t>
  </si>
  <si>
    <t>125+25+15 г/л</t>
  </si>
  <si>
    <t>Туарег,СМЭ</t>
  </si>
  <si>
    <r>
      <t>Акиба, ВСК</t>
    </r>
    <r>
      <rPr>
        <sz val="14"/>
        <color indexed="8"/>
        <rFont val="Times New Roman"/>
        <family val="1"/>
        <charset val="204"/>
      </rPr>
      <t xml:space="preserve"> </t>
    </r>
  </si>
  <si>
    <t>Моспилан, РП</t>
  </si>
  <si>
    <t>Винцит Форте, КС</t>
  </si>
  <si>
    <t>37,5+25+15 г/л</t>
  </si>
  <si>
    <t>Витавакс 200ФФ, ВСК</t>
  </si>
  <si>
    <r>
      <t>Ламадор Про, КС</t>
    </r>
    <r>
      <rPr>
        <b/>
        <sz val="12"/>
        <color indexed="8"/>
        <rFont val="Times New Roman"/>
        <family val="1"/>
        <charset val="204"/>
      </rPr>
      <t xml:space="preserve"> </t>
    </r>
    <r>
      <rPr>
        <b/>
        <sz val="9"/>
        <color indexed="8"/>
        <rFont val="Times New Roman"/>
        <family val="1"/>
        <charset val="204"/>
      </rPr>
      <t xml:space="preserve">  </t>
    </r>
  </si>
  <si>
    <t>Максим 480, КС</t>
  </si>
  <si>
    <t>Оплот Трио, ВСК</t>
  </si>
  <si>
    <t>90+45+40 г/л</t>
  </si>
  <si>
    <t>Дифеноконазол + тебуконазол + азоксисторобин</t>
  </si>
  <si>
    <t xml:space="preserve">Редиго Про, КС </t>
  </si>
  <si>
    <t>150 г/л+20 г/л</t>
  </si>
  <si>
    <r>
      <t>Тиазол, КС</t>
    </r>
    <r>
      <rPr>
        <b/>
        <sz val="14"/>
        <color indexed="8"/>
        <rFont val="Times New Roman"/>
        <family val="1"/>
        <charset val="204"/>
      </rPr>
      <t xml:space="preserve"> </t>
    </r>
  </si>
  <si>
    <t>Фаворит Трио, КС</t>
  </si>
  <si>
    <t>Флуцит, КС</t>
  </si>
  <si>
    <t>Тиабендазол + Флутриафол</t>
  </si>
  <si>
    <t xml:space="preserve">Адмирал, КЭ </t>
  </si>
  <si>
    <t xml:space="preserve">Пирипроксифен </t>
  </si>
  <si>
    <t>Альфа Ринг, КЭ</t>
  </si>
  <si>
    <t>Газель, РП</t>
  </si>
  <si>
    <r>
      <t>20 г/10 м</t>
    </r>
    <r>
      <rPr>
        <vertAlign val="superscript"/>
        <sz val="10"/>
        <color indexed="8"/>
        <rFont val="Times New Roman"/>
        <family val="1"/>
        <charset val="204"/>
      </rPr>
      <t>2</t>
    </r>
    <r>
      <rPr>
        <sz val="10"/>
        <color indexed="8"/>
        <rFont val="Times New Roman"/>
        <family val="1"/>
        <charset val="204"/>
      </rPr>
      <t xml:space="preserve"> </t>
    </r>
  </si>
  <si>
    <r>
      <t>2-3 г/м</t>
    </r>
    <r>
      <rPr>
        <vertAlign val="superscript"/>
        <sz val="10"/>
        <color indexed="8"/>
        <rFont val="Times New Roman"/>
        <family val="1"/>
        <charset val="204"/>
      </rPr>
      <t>2</t>
    </r>
    <r>
      <rPr>
        <sz val="10"/>
        <color indexed="8"/>
        <rFont val="Times New Roman"/>
        <family val="1"/>
        <charset val="204"/>
      </rPr>
      <t xml:space="preserve"> </t>
    </r>
  </si>
  <si>
    <t>Дипломат, КЭ</t>
  </si>
  <si>
    <t>Жукоед, СК</t>
  </si>
  <si>
    <t>125+100+50 г/ л</t>
  </si>
  <si>
    <t>Альфа-ципермeтрин+имидаклоприд+клотианидина</t>
  </si>
  <si>
    <t xml:space="preserve">1,5 мл/3 л воды </t>
  </si>
  <si>
    <t xml:space="preserve">Заман, ВРК </t>
  </si>
  <si>
    <t xml:space="preserve">1 мл/4 л воды </t>
  </si>
  <si>
    <r>
      <t>30 г/10 м</t>
    </r>
    <r>
      <rPr>
        <vertAlign val="superscript"/>
        <sz val="10"/>
        <color indexed="8"/>
        <rFont val="Times New Roman"/>
        <family val="1"/>
        <charset val="204"/>
      </rPr>
      <t>2</t>
    </r>
    <r>
      <rPr>
        <sz val="10"/>
        <color indexed="8"/>
        <rFont val="Times New Roman"/>
        <family val="1"/>
        <charset val="204"/>
      </rPr>
      <t xml:space="preserve"> </t>
    </r>
  </si>
  <si>
    <r>
      <t>1 мл/100 м</t>
    </r>
    <r>
      <rPr>
        <vertAlign val="superscript"/>
        <sz val="10"/>
        <color indexed="8"/>
        <rFont val="Times New Roman"/>
        <family val="1"/>
        <charset val="204"/>
      </rPr>
      <t>2</t>
    </r>
    <r>
      <rPr>
        <sz val="10"/>
        <color indexed="8"/>
        <rFont val="Times New Roman"/>
        <family val="1"/>
        <charset val="204"/>
      </rPr>
      <t xml:space="preserve"> </t>
    </r>
  </si>
  <si>
    <r>
      <t>Имиприд</t>
    </r>
    <r>
      <rPr>
        <sz val="9"/>
        <color indexed="8"/>
        <rFont val="Times New Roman"/>
        <family val="1"/>
        <charset val="204"/>
      </rPr>
      <t>, ВРК</t>
    </r>
  </si>
  <si>
    <t>Кайзо, ВГ</t>
  </si>
  <si>
    <t xml:space="preserve">Канонир Дуо, КС </t>
  </si>
  <si>
    <t>300+100 г/л</t>
  </si>
  <si>
    <r>
      <t>300 г/20 м</t>
    </r>
    <r>
      <rPr>
        <vertAlign val="superscript"/>
        <sz val="10"/>
        <color indexed="8"/>
        <rFont val="Times New Roman"/>
        <family val="1"/>
        <charset val="204"/>
      </rPr>
      <t>3</t>
    </r>
    <r>
      <rPr>
        <sz val="10"/>
        <color indexed="8"/>
        <rFont val="Times New Roman"/>
        <family val="1"/>
        <charset val="204"/>
      </rPr>
      <t xml:space="preserve"> </t>
    </r>
  </si>
  <si>
    <t>Конфиделин Супер, ВДГ</t>
  </si>
  <si>
    <t xml:space="preserve">0,3 г/5л воды </t>
  </si>
  <si>
    <t xml:space="preserve">Кортлис, ВРК </t>
  </si>
  <si>
    <t xml:space="preserve">5 мл/10 л воды </t>
  </si>
  <si>
    <t xml:space="preserve">Кунгфу Супер, КС </t>
  </si>
  <si>
    <t>106 г/л + 141 г/л</t>
  </si>
  <si>
    <t>Лямбда-цигалотрин + тиаметоксам</t>
  </si>
  <si>
    <t>Локустин, КС</t>
  </si>
  <si>
    <t>125+110 г/л</t>
  </si>
  <si>
    <t>Дифлубензурон + имидаклоприд</t>
  </si>
  <si>
    <r>
      <t>Неофрал, КЭ</t>
    </r>
    <r>
      <rPr>
        <b/>
        <sz val="14"/>
        <color indexed="8"/>
        <rFont val="Times New Roman"/>
        <family val="1"/>
        <charset val="204"/>
      </rPr>
      <t xml:space="preserve"> </t>
    </r>
  </si>
  <si>
    <t>Пикет, КЭ</t>
  </si>
  <si>
    <t>Пиригрэн 50, Ж</t>
  </si>
  <si>
    <t>80 мл/т</t>
  </si>
  <si>
    <t>Прокроп, КЭ</t>
  </si>
  <si>
    <t>450+20 г/л</t>
  </si>
  <si>
    <t>Пиримифос-метил+бифентрин</t>
  </si>
  <si>
    <t>0,4 мл/м2</t>
  </si>
  <si>
    <t xml:space="preserve">Фумишанс, ТАБ </t>
  </si>
  <si>
    <t>Эсперо, КС</t>
  </si>
  <si>
    <t>200 + 120 г/л</t>
  </si>
  <si>
    <t>Имидаклоприд + альфа-циперметрин</t>
  </si>
  <si>
    <t>Гроза-3, Г</t>
  </si>
  <si>
    <t>СтопУлит, Г</t>
  </si>
  <si>
    <t>Хищник, Г</t>
  </si>
  <si>
    <t>Клерат, Г</t>
  </si>
  <si>
    <t xml:space="preserve">10 г в нору </t>
  </si>
  <si>
    <t xml:space="preserve">Адванс, ВДГ  </t>
  </si>
  <si>
    <t>Винтаж, МЭ</t>
  </si>
  <si>
    <t>65+25 г/л</t>
  </si>
  <si>
    <t>Дифеноконазол+флутриафол</t>
  </si>
  <si>
    <t xml:space="preserve">Виртуоз, КЭ </t>
  </si>
  <si>
    <t>250 г/л+80 г/л</t>
  </si>
  <si>
    <t>Грэмми, КС</t>
  </si>
  <si>
    <r>
      <t>Импакт Супер,</t>
    </r>
    <r>
      <rPr>
        <sz val="14"/>
        <color indexed="8"/>
        <rFont val="Times New Roman"/>
        <family val="1"/>
        <charset val="204"/>
      </rPr>
      <t xml:space="preserve"> </t>
    </r>
    <r>
      <rPr>
        <sz val="9"/>
        <color indexed="8"/>
        <rFont val="Times New Roman"/>
        <family val="1"/>
        <charset val="204"/>
      </rPr>
      <t xml:space="preserve">КС  </t>
    </r>
  </si>
  <si>
    <t>Инпут, КЭ</t>
  </si>
  <si>
    <t>300 +160 г/л</t>
  </si>
  <si>
    <t>Спироксамин+протиоконазол</t>
  </si>
  <si>
    <t>Капелла, МЭ</t>
  </si>
  <si>
    <t>120 + 60 +30 г/л</t>
  </si>
  <si>
    <t>Пропиконазол + флутриафол+дифеноконазол</t>
  </si>
  <si>
    <t xml:space="preserve">Кардинал 500, КС </t>
  </si>
  <si>
    <t>Касумин 2Л</t>
  </si>
  <si>
    <t>Касугамицин</t>
  </si>
  <si>
    <t xml:space="preserve">Кэнсел, КС </t>
  </si>
  <si>
    <t>Новус-Ф, КС</t>
  </si>
  <si>
    <t>120+250 г/л</t>
  </si>
  <si>
    <t>Флутриафол + карбендазим</t>
  </si>
  <si>
    <t>Прозаро Квантум, КЭ</t>
  </si>
  <si>
    <t>80 + 160 г/л</t>
  </si>
  <si>
    <t>Рекс Плюс, СЭ</t>
  </si>
  <si>
    <t>84+250 г/л</t>
  </si>
  <si>
    <t>Эпоксиконазол+фенпропиморф</t>
  </si>
  <si>
    <t>Силлит, КС</t>
  </si>
  <si>
    <t>Додин</t>
  </si>
  <si>
    <r>
      <t>Страйк Форте,</t>
    </r>
    <r>
      <rPr>
        <sz val="14"/>
        <color indexed="8"/>
        <rFont val="Times New Roman"/>
        <family val="1"/>
        <charset val="204"/>
      </rPr>
      <t xml:space="preserve"> </t>
    </r>
    <r>
      <rPr>
        <sz val="9"/>
        <color indexed="8"/>
        <rFont val="Times New Roman"/>
        <family val="1"/>
        <charset val="204"/>
      </rPr>
      <t xml:space="preserve">КС  </t>
    </r>
  </si>
  <si>
    <t>Сфера макс, КС</t>
  </si>
  <si>
    <t>375+160 г/л</t>
  </si>
  <si>
    <t>Трифлоксистробин+ципроконазол</t>
  </si>
  <si>
    <t>Талендо Экстра,  КЭ</t>
  </si>
  <si>
    <t>160 г/л + 80 г/л</t>
  </si>
  <si>
    <t>Проквиназид+тетраконазол</t>
  </si>
  <si>
    <t>Триактив, КС</t>
  </si>
  <si>
    <t>100+120+40 г/л</t>
  </si>
  <si>
    <t>Азоксистробин + тебуконазол + ципроканазол</t>
  </si>
  <si>
    <t>Фарди, КЭ</t>
  </si>
  <si>
    <t>Фонтелис, КС</t>
  </si>
  <si>
    <t>Пентиопирад</t>
  </si>
  <si>
    <r>
      <t>Цимус, КС</t>
    </r>
    <r>
      <rPr>
        <b/>
        <sz val="14"/>
        <color indexed="8"/>
        <rFont val="Times New Roman"/>
        <family val="1"/>
        <charset val="204"/>
      </rPr>
      <t xml:space="preserve"> </t>
    </r>
  </si>
  <si>
    <t>Агроксон, ВР</t>
  </si>
  <si>
    <t>Айкон, КЭ</t>
  </si>
  <si>
    <t>Актеон, ВР</t>
  </si>
  <si>
    <t>Аминка ФЛО, КЭ</t>
  </si>
  <si>
    <t>550+7,4 г/л</t>
  </si>
  <si>
    <t>2,4-Д (малолетучие эфиры С7-С9) + флорасулам</t>
  </si>
  <si>
    <t>Арбалет, СЭ</t>
  </si>
  <si>
    <t>300+6,25 г/л</t>
  </si>
  <si>
    <t>2,4-Д к-ты + флорасулам</t>
  </si>
  <si>
    <t>АРГО, МЭ</t>
  </si>
  <si>
    <t>80 + 24+30 г/л</t>
  </si>
  <si>
    <t>Феноксапроп-П-этил + клодинафоп-пропаргил+мефенпир-диэтил</t>
  </si>
  <si>
    <t>Ацетал Про,КЭ</t>
  </si>
  <si>
    <t>Бакара Форте, КС</t>
  </si>
  <si>
    <t>120 +120 +120 г/л</t>
  </si>
  <si>
    <t>Дифлюфеникан+флуфенацет+флуртамон</t>
  </si>
  <si>
    <t>БАМБУ, КЭ</t>
  </si>
  <si>
    <t xml:space="preserve">Бентасил, ВР </t>
  </si>
  <si>
    <t>Бетинол 22, КЭ</t>
  </si>
  <si>
    <r>
      <t>Бетинол, КЭ</t>
    </r>
    <r>
      <rPr>
        <sz val="9"/>
        <color indexed="8"/>
        <rFont val="Times New Roman"/>
        <family val="1"/>
        <charset val="204"/>
      </rPr>
      <t xml:space="preserve"> </t>
    </r>
  </si>
  <si>
    <t>Бифор Супер, МЭ</t>
  </si>
  <si>
    <t>80+65+50 г/л</t>
  </si>
  <si>
    <t>Вольник, ВР</t>
  </si>
  <si>
    <t>Глифосат (калиевая соль)</t>
  </si>
  <si>
    <t>Галлон, КЭ</t>
  </si>
  <si>
    <t xml:space="preserve">Гамбит, СК </t>
  </si>
  <si>
    <t>0,5-0,8</t>
  </si>
  <si>
    <t xml:space="preserve">Глифошанс Супер, ВР </t>
  </si>
  <si>
    <t>Гольф, ВК</t>
  </si>
  <si>
    <r>
      <rPr>
        <sz val="9"/>
        <color indexed="8"/>
        <rFont val="Times New Roman"/>
        <family val="1"/>
        <charset val="204"/>
      </rPr>
      <t>Гранж, ВДГ</t>
    </r>
    <r>
      <rPr>
        <sz val="12"/>
        <color indexed="8"/>
        <rFont val="Times New Roman"/>
        <family val="1"/>
        <charset val="204"/>
      </rPr>
      <t xml:space="preserve"> </t>
    </r>
  </si>
  <si>
    <r>
      <t>Гранилин, ВДГ</t>
    </r>
    <r>
      <rPr>
        <sz val="12"/>
        <color indexed="8"/>
        <rFont val="Times New Roman"/>
        <family val="1"/>
        <charset val="204"/>
      </rPr>
      <t xml:space="preserve"> </t>
    </r>
  </si>
  <si>
    <r>
      <t>Гренадер, ВДГ</t>
    </r>
    <r>
      <rPr>
        <sz val="12"/>
        <color indexed="8"/>
        <rFont val="Times New Roman"/>
        <family val="1"/>
        <charset val="204"/>
      </rPr>
      <t xml:space="preserve"> </t>
    </r>
  </si>
  <si>
    <t>Гримс, ВДГ</t>
  </si>
  <si>
    <t>0,03+0,02</t>
  </si>
  <si>
    <r>
      <t>Гюрза, СП</t>
    </r>
    <r>
      <rPr>
        <sz val="12"/>
        <color indexed="8"/>
        <rFont val="Times New Roman"/>
        <family val="1"/>
        <charset val="204"/>
      </rPr>
      <t xml:space="preserve"> </t>
    </r>
  </si>
  <si>
    <t xml:space="preserve">Дисулам, СЭ </t>
  </si>
  <si>
    <t>Зонатор, ВР</t>
  </si>
  <si>
    <t>Илион, МД</t>
  </si>
  <si>
    <t>90 + 40 г/л</t>
  </si>
  <si>
    <t>Клопиралид (2-этилгексиловый эфир)+ имазамокс</t>
  </si>
  <si>
    <t xml:space="preserve">Имквант Супер, ВРК </t>
  </si>
  <si>
    <t>33+15 г/л</t>
  </si>
  <si>
    <t>Кайман Форте, ВДГ</t>
  </si>
  <si>
    <t xml:space="preserve">687 г/кг </t>
  </si>
  <si>
    <t>Каптора, ВРК</t>
  </si>
  <si>
    <r>
      <t>Квикстеп, МКЭ</t>
    </r>
    <r>
      <rPr>
        <b/>
        <sz val="12"/>
        <color indexed="8"/>
        <rFont val="Times New Roman"/>
        <family val="1"/>
        <charset val="204"/>
      </rPr>
      <t xml:space="preserve"> </t>
    </r>
  </si>
  <si>
    <t xml:space="preserve">Киборг, КС </t>
  </si>
  <si>
    <t>312,5 + 187,5 г/л</t>
  </si>
  <si>
    <t>С-Метолахлор + тербутилазин</t>
  </si>
  <si>
    <t>Клорит, ВР</t>
  </si>
  <si>
    <t xml:space="preserve">Космик Турбо, ВРГ </t>
  </si>
  <si>
    <t xml:space="preserve">700 г/кг </t>
  </si>
  <si>
    <t>Глифосат (натриевая соль)</t>
  </si>
  <si>
    <t>Легион Комби, КЭ</t>
  </si>
  <si>
    <t>Люгер, СЭ</t>
  </si>
  <si>
    <t>2,4-Д (2-этилгексиловый эфир) + флорасулам</t>
  </si>
  <si>
    <t xml:space="preserve">Метарон, ВДГ </t>
  </si>
  <si>
    <r>
      <t>Метметил, ВДГ</t>
    </r>
    <r>
      <rPr>
        <sz val="12"/>
        <color indexed="8"/>
        <rFont val="Times New Roman"/>
        <family val="1"/>
        <charset val="204"/>
      </rPr>
      <t xml:space="preserve"> </t>
    </r>
  </si>
  <si>
    <t xml:space="preserve">Метрифар 70, ВГ </t>
  </si>
  <si>
    <t>0,25+0,45</t>
  </si>
  <si>
    <t xml:space="preserve">Метроном, КС </t>
  </si>
  <si>
    <t>Модерн, КЭ</t>
  </si>
  <si>
    <t>412 + 80 +8 г/л</t>
  </si>
  <si>
    <t>2,4-Д (сложный 2-этилгексиловый эфир)+ никосульфурон+флорасулам</t>
  </si>
  <si>
    <t>Никос, КС</t>
  </si>
  <si>
    <t xml:space="preserve">Нопасаран Ультра, КС </t>
  </si>
  <si>
    <t>250 + 35 г/л</t>
  </si>
  <si>
    <t>Квинмерак + имазамокс</t>
  </si>
  <si>
    <t>Префект, ВДГ</t>
  </si>
  <si>
    <r>
      <t>Прометей, ВДГ</t>
    </r>
    <r>
      <rPr>
        <sz val="12"/>
        <color indexed="8"/>
        <rFont val="Times New Roman"/>
        <family val="1"/>
        <charset val="204"/>
      </rPr>
      <t xml:space="preserve"> </t>
    </r>
  </si>
  <si>
    <t xml:space="preserve">Пропонит Дуо, КЭ </t>
  </si>
  <si>
    <t>720 +30 г/л</t>
  </si>
  <si>
    <t>Пропизохлор+кломазон</t>
  </si>
  <si>
    <t>Пума Супер 7,5, ЭМВ</t>
  </si>
  <si>
    <t>69 + 75 г/л</t>
  </si>
  <si>
    <t>Рондо, КЭ</t>
  </si>
  <si>
    <t>Секира Дуэт, КС</t>
  </si>
  <si>
    <t>160 г/л+160 г/л</t>
  </si>
  <si>
    <t xml:space="preserve">Симба, КЭ </t>
  </si>
  <si>
    <r>
      <t>Скрин, КС</t>
    </r>
    <r>
      <rPr>
        <b/>
        <sz val="12"/>
        <color indexed="8"/>
        <rFont val="Times New Roman"/>
        <family val="1"/>
        <charset val="204"/>
      </rPr>
      <t xml:space="preserve"> </t>
    </r>
  </si>
  <si>
    <t>Статус Макс, ВДГ</t>
  </si>
  <si>
    <t>500 + 250 +80 г/кг</t>
  </si>
  <si>
    <t>Тифенсульфурон-метил + трибенурон-метил+флорасулам</t>
  </si>
  <si>
    <t xml:space="preserve">Стратег, КС </t>
  </si>
  <si>
    <t>Тайгер 100, КЭ</t>
  </si>
  <si>
    <r>
      <t>Тигран, КЭ</t>
    </r>
    <r>
      <rPr>
        <b/>
        <sz val="14"/>
        <color indexed="8"/>
        <rFont val="Times New Roman"/>
        <family val="1"/>
        <charset val="204"/>
      </rPr>
      <t xml:space="preserve"> </t>
    </r>
  </si>
  <si>
    <t xml:space="preserve">Трибунал, ВДГ </t>
  </si>
  <si>
    <t>Центурион, КЭ</t>
  </si>
  <si>
    <t>Чисталан экстра, КЭ</t>
  </si>
  <si>
    <t>2,4-Д + дикамба (2-этилгексиловые эфиры)</t>
  </si>
  <si>
    <t>Чисталан, КЭ</t>
  </si>
  <si>
    <t>376 г/л+54 г/л</t>
  </si>
  <si>
    <t>2,4-Д (2-этилгексиловые эфиры)</t>
  </si>
  <si>
    <t xml:space="preserve">Молоток, ВР </t>
  </si>
  <si>
    <t xml:space="preserve">Ранголи-Глифосат 480, ВР </t>
  </si>
  <si>
    <t xml:space="preserve">Ранголи-Реголон, ВР </t>
  </si>
  <si>
    <t>150 г/л диквата</t>
  </si>
  <si>
    <t xml:space="preserve">Реглон Форте, ВР </t>
  </si>
  <si>
    <t>Эквит, ВР</t>
  </si>
  <si>
    <t xml:space="preserve">Бигус, ВР </t>
  </si>
  <si>
    <t>25 г/л по кислоте</t>
  </si>
  <si>
    <t>Гуминовых кислот калиевые соли</t>
  </si>
  <si>
    <t>ВЛ 77, Ж</t>
  </si>
  <si>
    <t>770+ 30 г/л</t>
  </si>
  <si>
    <t>Полиэтиленоксиды+гуминовые кислоты натриевых солей</t>
  </si>
  <si>
    <t>Гетероауксин, ВРП</t>
  </si>
  <si>
    <t>1Н-индолил-3-этановой кислоты</t>
  </si>
  <si>
    <t xml:space="preserve">4 г/10 л воды </t>
  </si>
  <si>
    <t>Матрица Роста, ВРК</t>
  </si>
  <si>
    <t>0,15 л/т</t>
  </si>
  <si>
    <t>Мессидор, КС</t>
  </si>
  <si>
    <t>50 +300 г/л</t>
  </si>
  <si>
    <t>Прогексадион кальция+мепикват-хлорид</t>
  </si>
  <si>
    <t>Регалис Плюс, ВДГ</t>
  </si>
  <si>
    <r>
      <t>Фитомаг, П</t>
    </r>
    <r>
      <rPr>
        <sz val="14"/>
        <color indexed="8"/>
        <rFont val="Times New Roman"/>
        <family val="1"/>
        <charset val="204"/>
      </rPr>
      <t xml:space="preserve"> </t>
    </r>
  </si>
  <si>
    <t xml:space="preserve">Харвест-Макс, Р </t>
  </si>
  <si>
    <t>624 г/л</t>
  </si>
  <si>
    <t xml:space="preserve">Янтарин, ВРК </t>
  </si>
  <si>
    <t>Янтарная кислота</t>
  </si>
  <si>
    <t xml:space="preserve">15 мл/10 л воды </t>
  </si>
  <si>
    <t xml:space="preserve">Биокилл, КЭ </t>
  </si>
  <si>
    <t>108 КОЕ/мл</t>
  </si>
  <si>
    <t>Beauveria bassiana</t>
  </si>
  <si>
    <t>Полар 50, ВГ</t>
  </si>
  <si>
    <t>Комплекс полиоксинов</t>
  </si>
  <si>
    <t>АгроСтимул, ВЭ</t>
  </si>
  <si>
    <t>80 мг/га</t>
  </si>
  <si>
    <t>0,15 мл/3 л воды</t>
  </si>
  <si>
    <t>Биодукс, Ж</t>
  </si>
  <si>
    <t>0,3 г/л</t>
  </si>
  <si>
    <t>Биофунгициды всего:</t>
  </si>
  <si>
    <t>Биоинсектициды всего:</t>
  </si>
  <si>
    <t>зимующий запас, кубышки (осень)</t>
  </si>
  <si>
    <t>бабочки 1 ген., экз/50 шагов</t>
  </si>
  <si>
    <t>бабочки 2 ген., экз/50 шагов</t>
  </si>
  <si>
    <t>бабочки 3 ген., экз/50 шагов</t>
  </si>
  <si>
    <t>Гусеницы 4 ген.</t>
  </si>
  <si>
    <t xml:space="preserve"> в т. ч. зимующий запас, коконы (осень)</t>
  </si>
  <si>
    <t>Мышевидные грызуны, нор/га</t>
  </si>
  <si>
    <t>Колорадский жук, экз/раст.</t>
  </si>
  <si>
    <t>о проведении аналитических исследований и анализов на  __.__.20__ г.</t>
  </si>
  <si>
    <t xml:space="preserve">тел. </t>
  </si>
  <si>
    <t xml:space="preserve">Исполнитель:  </t>
  </si>
  <si>
    <r>
      <t xml:space="preserve">тел: </t>
    </r>
    <r>
      <rPr>
        <sz val="12"/>
        <rFont val="Times New Roman"/>
        <family val="1"/>
        <charset val="204"/>
      </rPr>
      <t xml:space="preserve">  </t>
    </r>
  </si>
  <si>
    <t>защите растений от вредителей и болезней  по состоянию на ______________</t>
  </si>
  <si>
    <t xml:space="preserve">            другие*</t>
  </si>
  <si>
    <t>Примечание: * - в пересчете на однократное исчисление, нарастающим итогом;   ** - физическая площадь</t>
  </si>
  <si>
    <t>Объем обследованных площадей по стадным, нестадным саранчовым  складывают только при условии расположения их на разных площядях (районах) или проведенных в разное время, в остальных случаях берут по максимальной площади.</t>
  </si>
  <si>
    <t>Объем обработанных площадей указывают только по основному вредителю против которого проводились обработки. Суммировать объемы обработанных площадей по стадным, нестадным саранчовым  можно при условии расположения их на разных площядях (районах) или проведенных в разное время.</t>
  </si>
  <si>
    <t>зимующий запас, кубышки (весна)</t>
  </si>
  <si>
    <t>зимующий запас, кубышки  (весна)</t>
  </si>
  <si>
    <t xml:space="preserve"> в т. ч. зимующий запас, коконы  (весна)</t>
  </si>
  <si>
    <t xml:space="preserve">Исполнитель: ФИО: </t>
  </si>
  <si>
    <r>
      <rPr>
        <sz val="12"/>
        <rFont val="Times New Roman"/>
        <family val="1"/>
        <charset val="204"/>
      </rPr>
      <t xml:space="preserve">тел: </t>
    </r>
    <r>
      <rPr>
        <u/>
        <sz val="12"/>
        <rFont val="Times New Roman"/>
        <family val="1"/>
        <charset val="204"/>
      </rPr>
      <t xml:space="preserve">         ( код) _______                          </t>
    </r>
  </si>
  <si>
    <t>Обследовано физической площади</t>
  </si>
  <si>
    <t>Обследовано (в пересчете на однократное исчисление)</t>
  </si>
  <si>
    <t>Заселено (заражено) физической площади</t>
  </si>
  <si>
    <t>Обработано СЗР всего физической площади</t>
  </si>
  <si>
    <t>Обработано (в пересчете на однократное исчисление)</t>
  </si>
  <si>
    <t>Формулы</t>
  </si>
  <si>
    <t>Ячейки, в которых указывается средневзвешенная численность зимующего запаса вредителей (если эти единицы отличны от единиц численности во время вегетации)</t>
  </si>
  <si>
    <r>
      <t>Средневзвешенная  численность, экз./м</t>
    </r>
    <r>
      <rPr>
        <vertAlign val="superscript"/>
        <sz val="11"/>
        <rFont val="Times New Roman"/>
        <family val="1"/>
        <charset val="204"/>
      </rPr>
      <t>2</t>
    </r>
  </si>
  <si>
    <t>Ячейки, в которых указывается средневзвешенная численность вредителей и средневзвешенные распространенность/развитие болезней</t>
  </si>
  <si>
    <t>защите растений от сорных растений (сорняков)  по состоянию на ___.____. 20____ г</t>
  </si>
  <si>
    <r>
      <t>Обследовано всего (</t>
    </r>
    <r>
      <rPr>
        <u/>
        <sz val="10.5"/>
        <rFont val="Times New Roman"/>
        <family val="1"/>
        <charset val="204"/>
      </rPr>
      <t>силами филиала + силами хозяйств</t>
    </r>
    <r>
      <rPr>
        <sz val="10.5"/>
        <rFont val="Times New Roman"/>
        <family val="1"/>
        <charset val="204"/>
      </rPr>
      <t>) в однократном исчислении, тыс.га</t>
    </r>
  </si>
  <si>
    <r>
      <t>Обследовано (</t>
    </r>
    <r>
      <rPr>
        <u/>
        <sz val="10.5"/>
        <rFont val="Times New Roman"/>
        <family val="1"/>
        <charset val="204"/>
      </rPr>
      <t>силами филиала</t>
    </r>
    <r>
      <rPr>
        <sz val="10.5"/>
        <rFont val="Times New Roman"/>
        <family val="1"/>
        <charset val="204"/>
      </rPr>
      <t>) физическая площадь, тыс. га</t>
    </r>
  </si>
  <si>
    <t>Довсходовые</t>
  </si>
  <si>
    <r>
      <t>Проверка (</t>
    </r>
    <r>
      <rPr>
        <sz val="11"/>
        <rFont val="Times New Roman"/>
        <family val="1"/>
        <charset val="204"/>
      </rPr>
      <t>красные числа говорят об ошибках</t>
    </r>
    <r>
      <rPr>
        <sz val="11"/>
        <color indexed="8"/>
        <rFont val="Times New Roman"/>
        <family val="1"/>
        <charset val="204"/>
      </rPr>
      <t>)</t>
    </r>
  </si>
  <si>
    <t>с2</t>
  </si>
  <si>
    <t>ai2</t>
  </si>
  <si>
    <t xml:space="preserve">            Приложение № 1 (оперативная, 05.06, 05.08, 05.10)</t>
  </si>
  <si>
    <r>
      <t xml:space="preserve">Субъект РФ  </t>
    </r>
    <r>
      <rPr>
        <u/>
        <sz val="14"/>
        <color indexed="8"/>
        <rFont val="Times New Roman"/>
        <family val="1"/>
        <charset val="204"/>
      </rPr>
      <t xml:space="preserve">филиал ФГБУ «Россельхозцентр» по </t>
    </r>
  </si>
  <si>
    <t xml:space="preserve">МИКРОБИОЛОГИЧЕСКИЕ АГРОХИМИКАТЫ всего: </t>
  </si>
  <si>
    <t xml:space="preserve">            другие* </t>
  </si>
  <si>
    <t>2) Принятую нумерацию строк  (1, 2, 3…) и столбцов (a1, b1, c1…) менять запрещается</t>
  </si>
  <si>
    <t>3) Названия препаратов (энтомофагов), которых нет в основной таблице, вносите  в дополнительные ячейки, расположенные под ней.</t>
  </si>
  <si>
    <t>на отчетную дату в прошлом году</t>
  </si>
  <si>
    <t>на отчётную дату текущего года</t>
  </si>
  <si>
    <t>Инсекто-фунгицидные протравители (хим), всего</t>
  </si>
  <si>
    <t>Прочие инсекто-фунгицидные протравители (хим), из них</t>
  </si>
  <si>
    <t xml:space="preserve">Клотианидин Про, КС </t>
  </si>
  <si>
    <t xml:space="preserve">Койот, Г </t>
  </si>
  <si>
    <t>Панцирь, КС</t>
  </si>
  <si>
    <t xml:space="preserve">Ранголи-Имидоклоприд, ВРК </t>
  </si>
  <si>
    <t xml:space="preserve">Стрит, КС </t>
  </si>
  <si>
    <t xml:space="preserve">Форсер Энто, КС </t>
  </si>
  <si>
    <t>Баритон, КС</t>
  </si>
  <si>
    <t>37,5 + 37,5 г/л</t>
  </si>
  <si>
    <t>Протиоконазол + флуоксастробин</t>
  </si>
  <si>
    <t>Дэлит Про, КС</t>
  </si>
  <si>
    <t>200г/л</t>
  </si>
  <si>
    <t>Ранкона АЙ-МИКС, МЭ</t>
  </si>
  <si>
    <t>50+20 г/л</t>
  </si>
  <si>
    <t>Терция, СК</t>
  </si>
  <si>
    <t>20+60+10 г/л</t>
  </si>
  <si>
    <t>Тритиконазол, прохлораз, азоксистробин</t>
  </si>
  <si>
    <t>ТриАгро, КС</t>
  </si>
  <si>
    <t xml:space="preserve">Флудимакс, КС </t>
  </si>
  <si>
    <t>Акарб, ВДГ</t>
  </si>
  <si>
    <t>Амплиго, МКС</t>
  </si>
  <si>
    <t>50 + 100 г/л</t>
  </si>
  <si>
    <t>Лямбда-цигалотрин + хлорантранилипрол</t>
  </si>
  <si>
    <t>Ария, КС</t>
  </si>
  <si>
    <t>Фипронил</t>
  </si>
  <si>
    <t>Атаброн, КС</t>
  </si>
  <si>
    <t>107 г/л</t>
  </si>
  <si>
    <t>Хлорфлуазурон</t>
  </si>
  <si>
    <t>Белт, КС</t>
  </si>
  <si>
    <t>Флубендиамид</t>
  </si>
  <si>
    <t>Восторг, КС</t>
  </si>
  <si>
    <t>140 + 100 г/л</t>
  </si>
  <si>
    <t>Клотианидин + лямбда-цигалотрин</t>
  </si>
  <si>
    <t>Гладиатор Супер, КС</t>
  </si>
  <si>
    <t xml:space="preserve">Гранулам, ВДГ </t>
  </si>
  <si>
    <t>240 г/кг</t>
  </si>
  <si>
    <t>Джинн, ТАБ</t>
  </si>
  <si>
    <t>Диметрон, КЭ</t>
  </si>
  <si>
    <t>Диметус, КЭ</t>
  </si>
  <si>
    <t>Димилин, ВДГ</t>
  </si>
  <si>
    <t>800г/л</t>
  </si>
  <si>
    <t>Дифлубензурон</t>
  </si>
  <si>
    <t>Зерноспас, КЭ</t>
  </si>
  <si>
    <t>400+10 г/л</t>
  </si>
  <si>
    <t>Пиримифос-метил + бифентрин</t>
  </si>
  <si>
    <t xml:space="preserve">Имидашанс Плюс, СК </t>
  </si>
  <si>
    <t>150+50 г/л</t>
  </si>
  <si>
    <t>Имидж Плюс, КЭ</t>
  </si>
  <si>
    <t>150 + 75 г/л</t>
  </si>
  <si>
    <t>Карбоцин, ТАБ</t>
  </si>
  <si>
    <t>29 + 140 г/кг</t>
  </si>
  <si>
    <t>Циперметрин + малатион</t>
  </si>
  <si>
    <t xml:space="preserve">1 таб./10 л воды </t>
  </si>
  <si>
    <t xml:space="preserve">Ланнат, СП </t>
  </si>
  <si>
    <t>Мовенто Энерджи, КС</t>
  </si>
  <si>
    <t>120+120г/л</t>
  </si>
  <si>
    <t>Спиротетрамат +
имидаклоприд</t>
  </si>
  <si>
    <t>Молния Экстра, КЭ</t>
  </si>
  <si>
    <t>Монарх, ВДГ</t>
  </si>
  <si>
    <t xml:space="preserve">Моспилан, РП </t>
  </si>
  <si>
    <t>Ниссоран, СК</t>
  </si>
  <si>
    <t>Гекситиазокс</t>
  </si>
  <si>
    <t xml:space="preserve">Нуримет Экстра, КЭ  </t>
  </si>
  <si>
    <t>Хлорпирифос + циперметрин</t>
  </si>
  <si>
    <t xml:space="preserve">Оберон Рапид, КС </t>
  </si>
  <si>
    <t>11,4 + 228,6 г/л</t>
  </si>
  <si>
    <t>Абамектин + спиромезифен</t>
  </si>
  <si>
    <t>Органза, КС</t>
  </si>
  <si>
    <t>100+100 г/л</t>
  </si>
  <si>
    <t>Лямбда-цигалотрин
+ацетамиприд</t>
  </si>
  <si>
    <t>Пленум, ВДГ</t>
  </si>
  <si>
    <t>Пиметрозин</t>
  </si>
  <si>
    <t>Протеус, МД</t>
  </si>
  <si>
    <t>100+10 г/л</t>
  </si>
  <si>
    <t>Тиаклоприд+дельтаметрин</t>
  </si>
  <si>
    <t>Тайра, КЭ</t>
  </si>
  <si>
    <t>Фуфанон Эксперт, ВЭ</t>
  </si>
  <si>
    <t>Цитокс, КЭ</t>
  </si>
  <si>
    <t>Абруста, КС</t>
  </si>
  <si>
    <t>150+60 г/л</t>
  </si>
  <si>
    <t>Пентиопирад+ципроконазол</t>
  </si>
  <si>
    <t>Азорит, СК</t>
  </si>
  <si>
    <t>Альтруист, КЭ</t>
  </si>
  <si>
    <t>60+100 г/л</t>
  </si>
  <si>
    <t>Азоксистробин+тебуконазол</t>
  </si>
  <si>
    <t>Атлант Супер, КЭ</t>
  </si>
  <si>
    <t>(250 + 80 г/л)</t>
  </si>
  <si>
    <t>Бонтима, КЭ</t>
  </si>
  <si>
    <t>187,5+62,5 г/л</t>
  </si>
  <si>
    <t>Ципродинил+изопиразам</t>
  </si>
  <si>
    <t>Броадер, КЭ</t>
  </si>
  <si>
    <t>Венто,КС</t>
  </si>
  <si>
    <t>140 +125 +116 г/л</t>
  </si>
  <si>
    <t>Тебуконазол+крезоксим-метил+эпоксиконазол</t>
  </si>
  <si>
    <t>Виконт, СП</t>
  </si>
  <si>
    <t>Делан Про, КС</t>
  </si>
  <si>
    <t>Делор,ВГ</t>
  </si>
  <si>
    <t>700г/кг</t>
  </si>
  <si>
    <t xml:space="preserve">Динали, ДК </t>
  </si>
  <si>
    <t>60+30 г/л</t>
  </si>
  <si>
    <t>Дифеноконазол + цифлуфенамид</t>
  </si>
  <si>
    <t>Импакт 500, КС</t>
  </si>
  <si>
    <t xml:space="preserve">Калибел, КЭ </t>
  </si>
  <si>
    <t>Карамба Дуо, КЭ</t>
  </si>
  <si>
    <t>80+130 г/л</t>
  </si>
  <si>
    <t>Метконазол+пираклостробин</t>
  </si>
  <si>
    <t xml:space="preserve">Компакт, КС  </t>
  </si>
  <si>
    <t>Магнелло, КЭ</t>
  </si>
  <si>
    <t>100 + 250 г/л</t>
  </si>
  <si>
    <t>Дифеноконазол + тебуконазол</t>
  </si>
  <si>
    <t>Манкодим, СП</t>
  </si>
  <si>
    <t>Манфил, СП</t>
  </si>
  <si>
    <t>800г/кг</t>
  </si>
  <si>
    <t>Оксихом, СП</t>
  </si>
  <si>
    <t>Приаксор, КЭ</t>
  </si>
  <si>
    <t>Пираклостробин + флуксапироксад</t>
  </si>
  <si>
    <t>Пропульс, СЭ</t>
  </si>
  <si>
    <t>125 + 125 г/л</t>
  </si>
  <si>
    <t>Флуопирам+протиоконазол</t>
  </si>
  <si>
    <t xml:space="preserve">Ранголи-Курсор, КЭ </t>
  </si>
  <si>
    <t>Ранголи-Ципрос, КЭ</t>
  </si>
  <si>
    <t>Ранман Топ, КС</t>
  </si>
  <si>
    <t>160 г/л</t>
  </si>
  <si>
    <t>Циазофамид</t>
  </si>
  <si>
    <t>Ромбус, КС</t>
  </si>
  <si>
    <t xml:space="preserve">Серкадис Плюс, КС </t>
  </si>
  <si>
    <t>75+50 г/л</t>
  </si>
  <si>
    <t>Флуксапироксад+дифеноконазол</t>
  </si>
  <si>
    <t xml:space="preserve">Серкадис, КС </t>
  </si>
  <si>
    <t>Соланум, СП</t>
  </si>
  <si>
    <t>(600+90 г/кг)</t>
  </si>
  <si>
    <t>Талант, СК</t>
  </si>
  <si>
    <t xml:space="preserve">Тонус, ВДГ </t>
  </si>
  <si>
    <t>250 г/кг+250г/кг</t>
  </si>
  <si>
    <t>Фанданго, КЭ</t>
  </si>
  <si>
    <t>Филдер 69, ВГ</t>
  </si>
  <si>
    <t>Флинт, ВСК</t>
  </si>
  <si>
    <t xml:space="preserve">Флокс, ВДГ </t>
  </si>
  <si>
    <t>Целитель, ВДГ</t>
  </si>
  <si>
    <t xml:space="preserve">6 г/10 л воды </t>
  </si>
  <si>
    <t>Ширма, КС</t>
  </si>
  <si>
    <t>Эмбрелия, СК</t>
  </si>
  <si>
    <t>100+40 г/л</t>
  </si>
  <si>
    <t>Изопиразам+дифеноконазол</t>
  </si>
  <si>
    <t xml:space="preserve">Агро-Лайт, ВРК </t>
  </si>
  <si>
    <t>Имазамокс+имазапир</t>
  </si>
  <si>
    <t>Агроника, КС</t>
  </si>
  <si>
    <t>Агростар,ВДГ</t>
  </si>
  <si>
    <t>трибенурон-метил</t>
  </si>
  <si>
    <t xml:space="preserve">Адвокат, ВР </t>
  </si>
  <si>
    <t>Аллерт,  СТС</t>
  </si>
  <si>
    <t xml:space="preserve"> 750 г/кг</t>
  </si>
  <si>
    <t xml:space="preserve">Артист, ВДГ </t>
  </si>
  <si>
    <t>240+175 г/кг</t>
  </si>
  <si>
    <t>Флуфенацет+метрибузин</t>
  </si>
  <si>
    <t>Ассолюта, МК</t>
  </si>
  <si>
    <t>300 г/л + 5,35 г/л</t>
  </si>
  <si>
    <t xml:space="preserve">Барон, ВР </t>
  </si>
  <si>
    <t>Бизон, ВК</t>
  </si>
  <si>
    <t>Битап ФД-11, КЭ</t>
  </si>
  <si>
    <t xml:space="preserve">Велосити, МД </t>
  </si>
  <si>
    <t>10 + 60 г/л</t>
  </si>
  <si>
    <t>Тиенкарбазон-метил + антидот мефенпир-диэтил</t>
  </si>
  <si>
    <t>Гаур, КЭ</t>
  </si>
  <si>
    <t xml:space="preserve">ГлиБест 540, ВР </t>
  </si>
  <si>
    <t>Глифот, ВР</t>
  </si>
  <si>
    <t>Глифосат
(изопропиламинная соль)</t>
  </si>
  <si>
    <t>Глобал Плюс, ВК</t>
  </si>
  <si>
    <t xml:space="preserve">Гордон, КС </t>
  </si>
  <si>
    <t>Громстор, ВДГ</t>
  </si>
  <si>
    <t xml:space="preserve">Диастарт, ВР </t>
  </si>
  <si>
    <t xml:space="preserve">Душанс, КЭ  </t>
  </si>
  <si>
    <t xml:space="preserve">Зеагран 350, СЭ </t>
  </si>
  <si>
    <t>250 +100 г/л</t>
  </si>
  <si>
    <t>Тербутилазин+бромоксинила (смесь эфиров октаноата и гептаноата)</t>
  </si>
  <si>
    <t>Зеро Супер, ВДГ</t>
  </si>
  <si>
    <t>Глифосат (изопропиламиинная соль)</t>
  </si>
  <si>
    <t>Илот, ВР</t>
  </si>
  <si>
    <t xml:space="preserve">Импекс Дуо, ВРК </t>
  </si>
  <si>
    <t>Интермеццо, КС</t>
  </si>
  <si>
    <t>Мезотрион</t>
  </si>
  <si>
    <t>Кайен, ВДГ</t>
  </si>
  <si>
    <t>500 + 170 г/кг</t>
  </si>
  <si>
    <t>Тифенсульфурон-метил + флорасулам</t>
  </si>
  <si>
    <t xml:space="preserve">Камелот, СЭ </t>
  </si>
  <si>
    <t>Канон, КЭ</t>
  </si>
  <si>
    <t>0,5</t>
  </si>
  <si>
    <t>Корум, ВРК</t>
  </si>
  <si>
    <t xml:space="preserve">480 г/л + 22,4 г/л </t>
  </si>
  <si>
    <t>Бентазон + имазамокс</t>
  </si>
  <si>
    <t>540г/л</t>
  </si>
  <si>
    <t>Глифосат (изопропиламинная и калиевая  соль)</t>
  </si>
  <si>
    <t>Курсар, ВР</t>
  </si>
  <si>
    <t>Легат, КЭ</t>
  </si>
  <si>
    <t>Лидер, КЭ</t>
  </si>
  <si>
    <t xml:space="preserve">Малахит, ВДГ </t>
  </si>
  <si>
    <t xml:space="preserve">Мантра, ВРК </t>
  </si>
  <si>
    <t>33  + 15 г/л</t>
  </si>
  <si>
    <t>Мегалит, ВР</t>
  </si>
  <si>
    <t>Мелион, КС</t>
  </si>
  <si>
    <t>Метас, ВР</t>
  </si>
  <si>
    <t xml:space="preserve">Метолс, КЭ  </t>
  </si>
  <si>
    <t>Минотавр, ВДГ</t>
  </si>
  <si>
    <t>Монолит, ВДГ</t>
  </si>
  <si>
    <t>0,04+0,06</t>
  </si>
  <si>
    <t>Нарвал, КС</t>
  </si>
  <si>
    <t xml:space="preserve">Олимп, ВДГ </t>
  </si>
  <si>
    <t>Ореол, КЭ</t>
  </si>
  <si>
    <t xml:space="preserve">Полгар 7.5, КЭ </t>
  </si>
  <si>
    <t>69+75 г/л</t>
  </si>
  <si>
    <t>Премьера, СЭ</t>
  </si>
  <si>
    <t>300 г/л 2,4-Д к-ты + 6,25 г/л флорасулама</t>
  </si>
  <si>
    <t>Примавера, СЭ</t>
  </si>
  <si>
    <t>300 + 6,25 г/л</t>
  </si>
  <si>
    <t xml:space="preserve">Промекс, КС </t>
  </si>
  <si>
    <t>Промет, КС</t>
  </si>
  <si>
    <t>Пульсар Плюс, ВР</t>
  </si>
  <si>
    <t>Ранголи Галситил, КЭ</t>
  </si>
  <si>
    <t>104 г/л к-ты</t>
  </si>
  <si>
    <t>Ранголи-Базорон, ВР</t>
  </si>
  <si>
    <t xml:space="preserve">Ранголи-Метамитрон, КС </t>
  </si>
  <si>
    <t xml:space="preserve">Ребелл Т, КС </t>
  </si>
  <si>
    <t>60 + 360 г/л</t>
  </si>
  <si>
    <t>Квинмерак + хлоридазон</t>
  </si>
  <si>
    <t>Римлин, ВДГ</t>
  </si>
  <si>
    <t xml:space="preserve">Родимич, ВР </t>
  </si>
  <si>
    <t xml:space="preserve">Сармат, КС </t>
  </si>
  <si>
    <t>Секунда, КЭ</t>
  </si>
  <si>
    <t xml:space="preserve">Сикурс, ВР </t>
  </si>
  <si>
    <t xml:space="preserve">Солист, ВРК </t>
  </si>
  <si>
    <t xml:space="preserve">Сотейра, ВРК </t>
  </si>
  <si>
    <t>Стратос Ультра, КЭ</t>
  </si>
  <si>
    <t>Циклоксидим</t>
  </si>
  <si>
    <t xml:space="preserve">Стрим, КЭ  </t>
  </si>
  <si>
    <t>Тайпан, КЭ</t>
  </si>
  <si>
    <t>90 + 90 + 40 г/л</t>
  </si>
  <si>
    <t xml:space="preserve">Талака 100, КЭ </t>
  </si>
  <si>
    <t>Феноксапроп-П-этил+ антидот мефенпир-диэтил</t>
  </si>
  <si>
    <t>Тапир Гибрид, МК</t>
  </si>
  <si>
    <t>Имазетапир+имазапир</t>
  </si>
  <si>
    <t>Тердок, КЭ</t>
  </si>
  <si>
    <t xml:space="preserve">Тирон, ВДГ </t>
  </si>
  <si>
    <t xml:space="preserve">Тринити, КЭ </t>
  </si>
  <si>
    <t>Фаэтон, КС</t>
  </si>
  <si>
    <t xml:space="preserve">Фидес, КЭ </t>
  </si>
  <si>
    <t>Флагман, КС</t>
  </si>
  <si>
    <t>Флорасулам</t>
  </si>
  <si>
    <t>0,033</t>
  </si>
  <si>
    <t>Флорастар, СЭ</t>
  </si>
  <si>
    <t xml:space="preserve">Фортис, КС </t>
  </si>
  <si>
    <t>Франкорн, КС</t>
  </si>
  <si>
    <t xml:space="preserve">Хевимет Голд, КС </t>
  </si>
  <si>
    <t xml:space="preserve">Эволюшн, КЭ  </t>
  </si>
  <si>
    <t>140+70 г/л</t>
  </si>
  <si>
    <t>Эгида, СК</t>
  </si>
  <si>
    <t>Этамастер, ВДГ</t>
  </si>
  <si>
    <t>Этамет, ВДГ</t>
  </si>
  <si>
    <t xml:space="preserve">Юнимарк, ВДГ </t>
  </si>
  <si>
    <t xml:space="preserve">Результат Супер, ВР </t>
  </si>
  <si>
    <t>695 г/кг</t>
  </si>
  <si>
    <t xml:space="preserve">Крезолан, ВР </t>
  </si>
  <si>
    <t>Ортокрезоксиуксусной кислоты триэтаноламмониевая соль</t>
  </si>
  <si>
    <t>12 мл/га</t>
  </si>
  <si>
    <t>Трафик, ВРК</t>
  </si>
  <si>
    <t>270 г/кг</t>
  </si>
  <si>
    <t xml:space="preserve">Фреш Форма, П </t>
  </si>
  <si>
    <t>35 г/кг</t>
  </si>
  <si>
    <t>Баксис, Ж</t>
  </si>
  <si>
    <t>титр не менее
109 КОЕ/мл</t>
  </si>
  <si>
    <t>Bacillus subtilis, штамм 63-Z</t>
  </si>
  <si>
    <t>20 мл/кг</t>
  </si>
  <si>
    <t xml:space="preserve">БФТИМ КС-2, Ж </t>
  </si>
  <si>
    <t>титр 1  109 КОЕ/мл</t>
  </si>
  <si>
    <t>Bacillus amyloliquefaciens КС-2</t>
  </si>
  <si>
    <t xml:space="preserve">Оргамика С, Ж </t>
  </si>
  <si>
    <t>титр 5  109 КОЕ/мл</t>
  </si>
  <si>
    <t>Bacillus amyloliquefaciens, штамм OPS-32</t>
  </si>
  <si>
    <t>Псевдобактерин-3, Ж</t>
  </si>
  <si>
    <t>титр 2  109 КОЕ/мл</t>
  </si>
  <si>
    <t>Pseudomonas aureofaciens, штамм ВКМ В-2391Д</t>
  </si>
  <si>
    <t xml:space="preserve">Триходерма Вериде 471, СП </t>
  </si>
  <si>
    <t>не менее 1 млрд. спор/г грибов</t>
  </si>
  <si>
    <t>Trichoderma veride, штамм 471</t>
  </si>
  <si>
    <t>3 г/10 л воды</t>
  </si>
  <si>
    <t>Лепидобактоцид, Ж</t>
  </si>
  <si>
    <t>БА-2000 ЕА/мг, титр не менее 10 млрд спор/г</t>
  </si>
  <si>
    <t>Bacillus thuringiensis, var. kurstaki Z-52(спорово-кристаллический комплекс)</t>
  </si>
  <si>
    <t>Лептоцид, Ж</t>
  </si>
  <si>
    <t>титр не менее 10 млрд КОЕ/мл</t>
  </si>
  <si>
    <t>Bacillus thuringiensis, var. Thuringiensis, штамм В-501</t>
  </si>
  <si>
    <t>Фитоверм Форте, КЭ</t>
  </si>
  <si>
    <t>Гамаир, КС</t>
  </si>
  <si>
    <t>1010 КОЕ/мл</t>
  </si>
  <si>
    <t>Биосил, ВЭ</t>
  </si>
  <si>
    <t>Приложение № 1а (оперативная, 5 числа ежемесячно)</t>
  </si>
  <si>
    <t xml:space="preserve">            Триходерма веридэ 471</t>
  </si>
  <si>
    <t>МИКРОБИОЛОГИЧЕСКИЕ ЗАКВАСКИ и биопрепараты для ЖИВОТНОВОДСТВА (всего)</t>
  </si>
  <si>
    <t>Другие</t>
  </si>
  <si>
    <t>Принятый список болезней изменять не следует. Болезни, не входящие в список записывать в колонку ДРУГИЕ (если их несколько, то их нужно объединить)</t>
  </si>
  <si>
    <t>Субъект РФ  ________________</t>
  </si>
  <si>
    <r>
      <t>Результаты обследования весеннего зимующего запаса вредителей в открытом грунте на 15 июня 20</t>
    </r>
    <r>
      <rPr>
        <u/>
        <sz val="14"/>
        <color indexed="8"/>
        <rFont val="Times New Roman"/>
        <family val="1"/>
        <charset val="204"/>
      </rPr>
      <t xml:space="preserve">    </t>
    </r>
    <r>
      <rPr>
        <sz val="14"/>
        <color indexed="8"/>
        <rFont val="Times New Roman"/>
        <family val="1"/>
        <charset val="204"/>
      </rPr>
      <t xml:space="preserve"> г</t>
    </r>
  </si>
  <si>
    <t>Проверка с приложением 1</t>
  </si>
  <si>
    <t>облследовано физ. площади</t>
  </si>
  <si>
    <t>облследовано в пересчете на однократное исчисление</t>
  </si>
  <si>
    <t>Заселено</t>
  </si>
  <si>
    <t>применения биологических средств защиты растений  по состоянию на ____ 20__ г</t>
  </si>
  <si>
    <t>3) В данной таблице строки "в т. ч. в составе баковых смесей", "в т. ч. биопрепараты на основе живых микроорганизмов" и "в т. ч. энтомофаги" обязательны для заполнения</t>
  </si>
  <si>
    <t>4) Если биопрепараты использовались в баковой смеси, то в ячейку следует заносить сначала биопрепарат + другой препарат, например, (Ризоплан, Ж + Максим, КС)</t>
  </si>
  <si>
    <t>5) Препараты в таблице должны быть разрешены к применению на территории Российской Федерации</t>
  </si>
  <si>
    <t>в т. ч. инсекто-фунгицидами*</t>
  </si>
  <si>
    <t>ПРОВЕРКА (красные числа говорят об ошибке)</t>
  </si>
  <si>
    <t>* в группу инсекто-фунгициды вносят препараты обладающие как фунгицидным, так и инсектицидным действием, например, Престиж, КС.</t>
  </si>
  <si>
    <t>в т.ч.    Трихограмма</t>
  </si>
  <si>
    <t xml:space="preserve">            Фитосейлюс</t>
  </si>
  <si>
    <t xml:space="preserve">            Амблисейлюс</t>
  </si>
  <si>
    <t xml:space="preserve">            Габробракон</t>
  </si>
  <si>
    <t xml:space="preserve">            Златоглазка</t>
  </si>
  <si>
    <t xml:space="preserve">            Галлица амфидимиза</t>
  </si>
  <si>
    <t xml:space="preserve">            Энкарзия</t>
  </si>
  <si>
    <t xml:space="preserve">            Афидиус</t>
  </si>
  <si>
    <t xml:space="preserve">            Кокцинелиды</t>
  </si>
  <si>
    <t xml:space="preserve">            Лизифлебус</t>
  </si>
  <si>
    <t xml:space="preserve">            Макролофус</t>
  </si>
  <si>
    <t>в т.ч.    Ризоплан</t>
  </si>
  <si>
    <t xml:space="preserve">            Псевдобактерин-2</t>
  </si>
  <si>
    <t xml:space="preserve">            Алирин</t>
  </si>
  <si>
    <t xml:space="preserve">            Глиокладин</t>
  </si>
  <si>
    <t xml:space="preserve">            Бактофит</t>
  </si>
  <si>
    <t>в т.ч.   Битоксибациллин</t>
  </si>
  <si>
    <t xml:space="preserve">            Лепидоцид</t>
  </si>
  <si>
    <t xml:space="preserve">            Биостоп</t>
  </si>
  <si>
    <t>в т.ч.   Бактороденцид</t>
  </si>
  <si>
    <t xml:space="preserve">            Гибберсиб</t>
  </si>
  <si>
    <t xml:space="preserve">            Нитрагин</t>
  </si>
  <si>
    <t xml:space="preserve">         Восток ЭМ-1</t>
  </si>
  <si>
    <t xml:space="preserve">         Биоагро-Гум-В</t>
  </si>
  <si>
    <t xml:space="preserve">         Биоагро-Гум-Р</t>
  </si>
  <si>
    <t xml:space="preserve">             УЗС-БИОАГРО-1</t>
  </si>
  <si>
    <t xml:space="preserve">             ЭМ-Вита</t>
  </si>
  <si>
    <t>j5</t>
  </si>
  <si>
    <t>k5</t>
  </si>
  <si>
    <t>l5</t>
  </si>
  <si>
    <t>m5</t>
  </si>
  <si>
    <t>n5</t>
  </si>
  <si>
    <t>o5</t>
  </si>
  <si>
    <t>Регистрант</t>
  </si>
  <si>
    <t>Вайбранс Интеграл, КС</t>
  </si>
  <si>
    <t>175+25+25+10 г/л</t>
  </si>
  <si>
    <t>Тиаметоксам + седаксана + флудиоксонила + тебуконазола</t>
  </si>
  <si>
    <t>ООО “СИНГЕНТА”</t>
  </si>
  <si>
    <t>92,3+36,92+3,08</t>
  </si>
  <si>
    <t>Тиаметоксам  + дифеноконазол + мефеноксам</t>
  </si>
  <si>
    <t>ООО «СИНГЕНТА»</t>
  </si>
  <si>
    <t>Доспех Квадра, КС</t>
  </si>
  <si>
    <t>300+30+30+20 г/л</t>
  </si>
  <si>
    <t>Имидаклоприд + тиабендазол + тебуконазол + имазалил</t>
  </si>
  <si>
    <t>ООО «ЛИСТЕРРА»; ПАНАМА АГРОКЕМИКАЛС ИНК.</t>
  </si>
  <si>
    <t>ООО «Шанс»</t>
  </si>
  <si>
    <t>Имидаклоприд + тиабендазол</t>
  </si>
  <si>
    <t xml:space="preserve">Квартет, КС </t>
  </si>
  <si>
    <t>150+100+39+39 г/л</t>
  </si>
  <si>
    <t>Ацетамиприд + прохлораз + протиоконазол +азоксистробин</t>
  </si>
  <si>
    <t>ООО «Агро Эксперт Груп»</t>
  </si>
  <si>
    <t>Тиаметоксам + тритиконазол</t>
  </si>
  <si>
    <t>ООО ГК “ЗЕМЛЯКОФФ”</t>
  </si>
  <si>
    <t>Ацетамиприд + флудиоксанил + ципроконазол</t>
  </si>
  <si>
    <t>ООО «Ваше хозяйство»</t>
  </si>
  <si>
    <t>Тиаметоксам + мефеноксам + флудиоксонил</t>
  </si>
  <si>
    <t>Клотианидин + флуопиколид + флуоксастробин</t>
  </si>
  <si>
    <t>Байер КропСайенс АГ</t>
  </si>
  <si>
    <t>ИП Тарасов Юрий Дмитриевич</t>
  </si>
  <si>
    <t>Имидаклоприд + пенцикуран</t>
  </si>
  <si>
    <t>ООО “АГРУСХИМ”</t>
  </si>
  <si>
    <t>ООО «Ярило»</t>
  </si>
  <si>
    <t>ООО «Агротех-Гарант»</t>
  </si>
  <si>
    <t>Тиаметоксам + флудиоксонил + тебуконазол</t>
  </si>
  <si>
    <t>Тиаметоксам + дифеноконазол + флудиоксонил</t>
  </si>
  <si>
    <t>Клотианидин + флуоксостробин + протиоконазол + тебуконазол</t>
  </si>
  <si>
    <t>Имидаклоприд + имазалил + тебуконазол</t>
  </si>
  <si>
    <t>АО «Щелково Агрохим»</t>
  </si>
  <si>
    <t>Флутеприд, ТС</t>
  </si>
  <si>
    <t>400+50+30 г/л</t>
  </si>
  <si>
    <t>Имидаклоприд + флудиоксонил + тебуконазол</t>
  </si>
  <si>
    <t>ООО «АДАМА РУС»</t>
  </si>
  <si>
    <t>Шансометокс Трио,КС</t>
  </si>
  <si>
    <t>262,5+25 + 25 г/л</t>
  </si>
  <si>
    <t xml:space="preserve">Тиаметоксам+ дифеноконазол + флудиоксонил </t>
  </si>
  <si>
    <t>ООО "Шанс"</t>
  </si>
  <si>
    <t>Клотианидин + пенфлуфен</t>
  </si>
  <si>
    <t>ООО ГК «ЗемлякоФФ»</t>
  </si>
  <si>
    <t>АО “ФМРус”</t>
  </si>
  <si>
    <t>АО «ФМРус»</t>
  </si>
  <si>
    <t>АО “Щелково Агрохим”</t>
  </si>
  <si>
    <t>ООО «АГРус»</t>
  </si>
  <si>
    <t>ООО  “СИНГЕНТА”</t>
  </si>
  <si>
    <t>ЗАО “ТПК Техноэкспорт”</t>
  </si>
  <si>
    <t>ООО  “Тотус”</t>
  </si>
  <si>
    <t>ООО «АГРУСХИМ», ООО АНПП «АГРОХИМ ХХI»</t>
  </si>
  <si>
    <t>ООО АНПП «АГРОХИМ ХХI»</t>
  </si>
  <si>
    <t>ООО «Франдеса»</t>
  </si>
  <si>
    <t>ПЕТЕРС&amp;БУРГ Кфт.</t>
  </si>
  <si>
    <t>ООО «Ярило», ООО «АФД»</t>
  </si>
  <si>
    <t xml:space="preserve">Люмипоса, ТС </t>
  </si>
  <si>
    <t>625 г/л</t>
  </si>
  <si>
    <t>Циантранилипрола</t>
  </si>
  <si>
    <t>ООО «Дюпон Наука и Технологии»</t>
  </si>
  <si>
    <t>Ниппон Сода Ко., Лтд</t>
  </si>
  <si>
    <t>НУФАРМ ГмбХ &amp; КО КГ</t>
  </si>
  <si>
    <t>«АГРОХИМИЧЕС-КИЕ ТЕХНОЛОГИИ»</t>
  </si>
  <si>
    <t>КЕМИНОВА А/С</t>
  </si>
  <si>
    <t>ООО «РАНГОЛИ»</t>
  </si>
  <si>
    <t>ФМСи Кемикал</t>
  </si>
  <si>
    <t xml:space="preserve">Серф-Экстра, ТКС </t>
  </si>
  <si>
    <t>ООО «АЛЬФАХИМ-ГРУПП»</t>
  </si>
  <si>
    <t>ООО «Интер Групп»</t>
  </si>
  <si>
    <t>Имидаклоприд + клотианидин</t>
  </si>
  <si>
    <t>АО Фирма “Август”</t>
  </si>
  <si>
    <t>Табу Супер, СК</t>
  </si>
  <si>
    <t>Имидаклоприд + фипронил</t>
  </si>
  <si>
    <t>АО Фирма «Август»</t>
  </si>
  <si>
    <t>ООО НПО “РосАгроХим”</t>
  </si>
  <si>
    <t>Тиматерр, КС</t>
  </si>
  <si>
    <t>ООО «ГРАНУМ», ООО «ФОРВАРД»</t>
  </si>
  <si>
    <t xml:space="preserve">Тореадор Макси, КС </t>
  </si>
  <si>
    <t>ООО «СФ-РЕГИСТРЭЙШН»</t>
  </si>
  <si>
    <t>Тиаметоксам + тефлутрин</t>
  </si>
  <si>
    <t>ООО «Форвард»</t>
  </si>
  <si>
    <t xml:space="preserve">Харита, КС </t>
  </si>
  <si>
    <t>Хинуфур, КС</t>
  </si>
  <si>
    <t>436 г/л</t>
  </si>
  <si>
    <t>Карбофуран</t>
  </si>
  <si>
    <t>Агро-Кеми Кфт</t>
  </si>
  <si>
    <t>БАСФ Агро Б.В</t>
  </si>
  <si>
    <t>ООО «АГРУСХИМ», ООО «Сибагрохим»</t>
  </si>
  <si>
    <t>«АЛЬФАХИМГРУПП»</t>
  </si>
  <si>
    <t>ООО «АФД Кемикалс»</t>
  </si>
  <si>
    <t>Тиабендазол + флутриафол</t>
  </si>
  <si>
    <t>ООО «ЛИСТЕРРА», ПАНАМА АГРОКЕМИКАЛС ИНК.</t>
  </si>
  <si>
    <t>«ПЕТЕРС&amp;БУРГ Кфт.»</t>
  </si>
  <si>
    <t>Баритон Супер, КС</t>
  </si>
  <si>
    <t>50 + 10 + 37,5 г/л</t>
  </si>
  <si>
    <t>Протиоконазол + тебуконазол + флудиоксонил</t>
  </si>
  <si>
    <t>Байер КропСайенс АГ (Германия)</t>
  </si>
  <si>
    <t>ЗАО «Щелково Агрохим»</t>
  </si>
  <si>
    <t>ООО «АГРУСХИМ»</t>
  </si>
  <si>
    <t>ОАО «Группа компаний Агропром-МДТ»</t>
  </si>
  <si>
    <t>Флутриафол + тиабендазол  +имазалил</t>
  </si>
  <si>
    <t xml:space="preserve">Ариста ЛайфСайенс Грейт Британ Лтд. </t>
  </si>
  <si>
    <t>ЗАО «Химсервис»</t>
  </si>
  <si>
    <t>АО Фирма  «Август»</t>
  </si>
  <si>
    <t>Флутриафол + тербуконазол + имазалил</t>
  </si>
  <si>
    <t>Дифеконазал + ципроконазол</t>
  </si>
  <si>
    <t>Депозит, МЭ</t>
  </si>
  <si>
    <t>40+40+30 г/л</t>
  </si>
  <si>
    <t>Флудиоксонил + имазалил + металаксил</t>
  </si>
  <si>
    <t>АО "Щелково Агрохим"</t>
  </si>
  <si>
    <t>ООО «ЛИСТЕРРА»</t>
  </si>
  <si>
    <t xml:space="preserve">БАСФ СЕ </t>
  </si>
  <si>
    <t>БАСФ СЕ</t>
  </si>
  <si>
    <t>ООО «Агробюро РУС»</t>
  </si>
  <si>
    <t>Евроагроке-микалс с.р.о.</t>
  </si>
  <si>
    <t>БАСФ Агро Б.В.</t>
  </si>
  <si>
    <t>«Агро-Кеми Кфт.»</t>
  </si>
  <si>
    <t>Протиоконазол + тебуконазол + флуопирам</t>
  </si>
  <si>
    <t>ООО  «АГРОХИМИЧЕС-КИЕ ТЕХНОЛОГИИ»</t>
  </si>
  <si>
    <t>Флудиоксонил + тритиконазол</t>
  </si>
  <si>
    <t>ООО ГК «ЗЕМЛЯКОФФ»</t>
  </si>
  <si>
    <t>Максим Голд, КС</t>
  </si>
  <si>
    <t>25 г/л + 10 г/л</t>
  </si>
  <si>
    <t>Флудиоксонил + тебуконазол + азоксистробин</t>
  </si>
  <si>
    <t>АДАМА АГРИКАЛЧАРАЛ СОЛЮШНС Лтд.</t>
  </si>
  <si>
    <t>Прохлораз + имазалил + тебуконазол</t>
  </si>
  <si>
    <t>Флутриафол + Флудиоксонил</t>
  </si>
  <si>
    <t>ООО «АгроЭксперт Груп»</t>
  </si>
  <si>
    <t>«Агро Эксперт Груп»</t>
  </si>
  <si>
    <t>Раназол Ультра, КС</t>
  </si>
  <si>
    <t>Имазалил + ипконазол</t>
  </si>
  <si>
    <t xml:space="preserve">Ариста ЛайфСайенс Регистрейшнс Грейт Британ Лтд. </t>
  </si>
  <si>
    <t>Редиго М, КС</t>
  </si>
  <si>
    <t>Протиоконазол  + металаксил</t>
  </si>
  <si>
    <t>ООО «Сибагрохим», ООО «Форвард»</t>
  </si>
  <si>
    <t>ФМС Кемикал (Бельгия)</t>
  </si>
  <si>
    <t>Синклер, СК</t>
  </si>
  <si>
    <t>75 г/л</t>
  </si>
  <si>
    <t>«БАСФ СЕ»</t>
  </si>
  <si>
    <t>ООО НПО «РосАгроХим»</t>
  </si>
  <si>
    <t>ООО «АНПП «АГРОХИМ-ХХI», ООО «Агрохим-ХХI»</t>
  </si>
  <si>
    <t>«Мицуи Кемикалс Агро, Инк.»</t>
  </si>
  <si>
    <t>ООО «Химагромар-кетинг.РУ»</t>
  </si>
  <si>
    <t>ООО «ГРАНУМ»</t>
  </si>
  <si>
    <t>ООО «АНПП «Агрохим-ХХ1»</t>
  </si>
  <si>
    <t>ООО «Форвард»; ООО «АГРОДИМ»</t>
  </si>
  <si>
    <t>ЗАО «ТПК Техноэкспорт»</t>
  </si>
  <si>
    <t xml:space="preserve">Фразол Классик, КС </t>
  </si>
  <si>
    <t>ООО «Франдеса» (Республика Беларусь)</t>
  </si>
  <si>
    <t>Евроагрокемикалс с.р.о.</t>
  </si>
  <si>
    <t>Эместо Сильвер, КС</t>
  </si>
  <si>
    <t xml:space="preserve">100 + 18 г/л </t>
  </si>
  <si>
    <t>Пенфлуфен+протиоконазала</t>
  </si>
  <si>
    <t>ООО “Дюпон Наука и Технологии”</t>
  </si>
  <si>
    <t xml:space="preserve">СУМИТОМО КЕМИКАЛ АГРО ЕВРОПА С.А.С </t>
  </si>
  <si>
    <t xml:space="preserve">“АГРОПРОГРЕСС КЭМИКАЛС” </t>
  </si>
  <si>
    <t>ООО “Ваше хозяйство”</t>
  </si>
  <si>
    <t>ООО Группа Компаний “ЗемлякоФФ”</t>
  </si>
  <si>
    <t>ООО «АЛЬФАХИМГРУПП»</t>
  </si>
  <si>
    <t>ООО «Белин» Альфаплан</t>
  </si>
  <si>
    <t>ООО “АЛЬФАХИМ-ГРУПП”</t>
  </si>
  <si>
    <t>Ариста ЛайфСайенс Бенилюкс СПРЛ</t>
  </si>
  <si>
    <t>ООО “АЛЬФАХИМГРУПП”</t>
  </si>
  <si>
    <t>Альфа-Ципи, КЭ</t>
  </si>
  <si>
    <t>100г/л</t>
  </si>
  <si>
    <t xml:space="preserve">ООО «Агрорус и Ко», АГРИЯ АД </t>
  </si>
  <si>
    <t>ООО “Ярило”, ООО “АФД”</t>
  </si>
  <si>
    <t>Нихон Нояку Ко., Лтд</t>
  </si>
  <si>
    <t>ПЕТЕРС &amp; БУРГ Кфт.</t>
  </si>
  <si>
    <t>ФМС Кемикал</t>
  </si>
  <si>
    <t>Аспид, СК</t>
  </si>
  <si>
    <t>ИСК Биосайенсис Юроп Н.В.</t>
  </si>
  <si>
    <t>ООО “ЛИСТЕРРА”, ПАНАМА АГРОКЕМИКАЛС ИНК.</t>
  </si>
  <si>
    <t>ООО «Росагрохим» (г. Краснодар)</t>
  </si>
  <si>
    <t>Баргузин 600, КЭ</t>
  </si>
  <si>
    <t>Баргузин, Г КЭ</t>
  </si>
  <si>
    <t xml:space="preserve">Беневия, МД </t>
  </si>
  <si>
    <t>ООО «ЭфЭмСи»</t>
  </si>
  <si>
    <t>Би-58 Топ, КЭ</t>
  </si>
  <si>
    <t>АО Фирма  Август”</t>
  </si>
  <si>
    <t>Бифас, КС</t>
  </si>
  <si>
    <t>300 + 100 г/л</t>
  </si>
  <si>
    <t>ООО «ИПРОХИМ»</t>
  </si>
  <si>
    <t>ООО «Евро-Семена»</t>
  </si>
  <si>
    <t>Кеминова А/С</t>
  </si>
  <si>
    <t>«КЕМИНОВА А/С»</t>
  </si>
  <si>
    <t xml:space="preserve">Веримарк, КС </t>
  </si>
  <si>
    <t>Видат 5Г, Г</t>
  </si>
  <si>
    <t>Оксамил</t>
  </si>
  <si>
    <t>ООО «Дюпон Наука и Технологии”</t>
  </si>
  <si>
    <t>ООО «ИНТЕР ГРУПП»</t>
  </si>
  <si>
    <t>Ниппон Сода Ко., Лтд.</t>
  </si>
  <si>
    <t>«ПЕТЕРС&amp;БУРГ Кфт»</t>
  </si>
  <si>
    <t>ООО АНПП «АГРОХИМ-ХХI»</t>
  </si>
  <si>
    <t>ООО АНПП “Агрохим XXI”</t>
  </si>
  <si>
    <t>СУЛФУР МИЛЛЗ ЛИМИТЕД (Индия)</t>
  </si>
  <si>
    <t>ООО “АгроЭксперт Груп”</t>
  </si>
  <si>
    <t>OOO “Фирма “Зеленая Аптека Садовода”</t>
  </si>
  <si>
    <t>ООО “Фирма “Зеленая Аптека Садовода”</t>
  </si>
  <si>
    <t>“КЕМИНОВА А/С”</t>
  </si>
  <si>
    <t>Феназахин</t>
  </si>
  <si>
    <t>Гован Кроп Протекшен Лимитед</t>
  </si>
  <si>
    <t>ООО “АЛСИКО-АГРОПРОМ”, ООО «АГРОИМПЭКС»</t>
  </si>
  <si>
    <t>ООО «ЮНАЙТЕДХИМ-ПРОМ»</t>
  </si>
  <si>
    <t>ООО «АНПП «АГРОХИМ-ХХ1»; «Кингтай Кемикал Ко.Лтд.»</t>
  </si>
  <si>
    <t>ООО “АГРОХИМИЧЕС-КИЕ ТЕХНОЛОГИИ”</t>
  </si>
  <si>
    <t>Дифлуцид, СП</t>
  </si>
  <si>
    <t>ООО «Агропрогресс Кэмикалс»</t>
  </si>
  <si>
    <t>ООО “Шанс”</t>
  </si>
  <si>
    <t>ДАУ АГРОСАЕНСЕС ВЕРТРИБСГЕЗЕЛЬ-ШАФТ М.Б.Х.</t>
  </si>
  <si>
    <t>ООО “АГРус”</t>
  </si>
  <si>
    <t>Европир, КЭ</t>
  </si>
  <si>
    <t xml:space="preserve">АО Фирма “Август” </t>
  </si>
  <si>
    <t>ЗАО “Щелково Агрохим”</t>
  </si>
  <si>
    <t>ООО «ТПК «РОСТИ»</t>
  </si>
  <si>
    <t>ООО “Химагромар-кетинг.РУ”</t>
  </si>
  <si>
    <r>
      <t>0,2 мл/м</t>
    </r>
    <r>
      <rPr>
        <vertAlign val="superscript"/>
        <sz val="10"/>
        <color indexed="8"/>
        <rFont val="Times New Roman"/>
        <family val="1"/>
        <charset val="204"/>
      </rPr>
      <t>2</t>
    </r>
  </si>
  <si>
    <t xml:space="preserve">Имидабел, ВРК </t>
  </si>
  <si>
    <t>ООО «БЕЛИН»</t>
  </si>
  <si>
    <t>ООО «Агрорус и Ко», Левей Маркетинг Актиенгезелльшафт»</t>
  </si>
  <si>
    <t>ООО “Агрорус и Ко”, Агротрейд Лтд.</t>
  </si>
  <si>
    <t>ООО "Ваше хозяйство"</t>
  </si>
  <si>
    <t>ООО «ФАСКО+»</t>
  </si>
  <si>
    <t>НУФАРМ ГмбХ&amp;Ко.КГ</t>
  </si>
  <si>
    <t>ООО “Интер Групп”</t>
  </si>
  <si>
    <t>ООО «АГРОХИМИЧЕС-КИЕ ТЕХНОЛОГИИ»</t>
  </si>
  <si>
    <t>ООО «МосАгро»</t>
  </si>
  <si>
    <t xml:space="preserve">Каратэ Зеон, МКС </t>
  </si>
  <si>
    <t>ООО “Северо-Кавказский Агрохим”</t>
  </si>
  <si>
    <t>ООО “Агротам”</t>
  </si>
  <si>
    <t>ООО «ПРОМТЕХ-СП»</t>
  </si>
  <si>
    <t>ООО “Русинвест”</t>
  </si>
  <si>
    <t>ООО «ЮПЛ»</t>
  </si>
  <si>
    <t xml:space="preserve">Клонрин, КЭ </t>
  </si>
  <si>
    <t>150 + 100 г/л</t>
  </si>
  <si>
    <t>Клотианидин+зета-циперметрин</t>
  </si>
  <si>
    <t>АО «ФМРус», ООО «АГРОХИМИНВЕСТ»</t>
  </si>
  <si>
    <t>ООО «АГРУСХИМ», ООО АНПП «АГРОХИМ-ХХI»</t>
  </si>
  <si>
    <t>ООО «АГРУСХИМ», ООО «Агротех-Гарант»</t>
  </si>
  <si>
    <t>Байер С.А.С.</t>
  </si>
  <si>
    <t>ООО “Агро Эксперт Груп”</t>
  </si>
  <si>
    <t>ООО «АФД», ООО «Ярило»</t>
  </si>
  <si>
    <t>Индивидуальный предприниматель Тарасов Юрий Дмитриевич</t>
  </si>
  <si>
    <t>Корадо Лайт, КС</t>
  </si>
  <si>
    <t>ООО «ПАРТНЕР ЛПХ»</t>
  </si>
  <si>
    <t xml:space="preserve">4 мл/ 5 л воды </t>
  </si>
  <si>
    <t>ООО «ПАРТНЁР ЛПХ»</t>
  </si>
  <si>
    <t>ООО «Агрорус и Ко»; Левей Маркетинг Актиенгезелльшафт</t>
  </si>
  <si>
    <t>ООО “АДАМА РУС”</t>
  </si>
  <si>
    <t xml:space="preserve">Магна, ТАБ </t>
  </si>
  <si>
    <t>Магния фосфид</t>
  </si>
  <si>
    <t>Магнифос, ТАБ</t>
  </si>
  <si>
    <t>ООО «РУСИНВЕСТ»</t>
  </si>
  <si>
    <t>Детия Дегеш ГмбХ (Германия)</t>
  </si>
  <si>
    <t>ЗАО «НКФ «РЭТ»</t>
  </si>
  <si>
    <r>
      <t>1,5 мл/100 м</t>
    </r>
    <r>
      <rPr>
        <vertAlign val="superscript"/>
        <sz val="10"/>
        <color indexed="8"/>
        <rFont val="Times New Roman"/>
        <family val="1"/>
        <charset val="204"/>
      </rPr>
      <t>2</t>
    </r>
    <r>
      <rPr>
        <sz val="10"/>
        <color indexed="8"/>
        <rFont val="Times New Roman"/>
        <family val="1"/>
        <charset val="204"/>
      </rPr>
      <t xml:space="preserve"> </t>
    </r>
  </si>
  <si>
    <t>ООО «АГРОРУС и КО», Левей Маркетинг Актиенгезелльшарф</t>
  </si>
  <si>
    <t>ООО “АГРУСХИМ”, ООО “Сибагрохим”</t>
  </si>
  <si>
    <t>ООО «Белин»</t>
  </si>
  <si>
    <t>ООО «ХИМАГРО-МАРКЕТИНГ»</t>
  </si>
  <si>
    <t>Пропаргит</t>
  </si>
  <si>
    <t>Ариста ЛайфСайенс Регистрейшнс Грейт Британ Лтд.</t>
  </si>
  <si>
    <t xml:space="preserve">Оперкот Акро, КС </t>
  </si>
  <si>
    <t>ООО «Химагро-маркетинг. РУ»</t>
  </si>
  <si>
    <t>Оперкот, КЭ</t>
  </si>
  <si>
    <t>ООО “АФД”</t>
  </si>
  <si>
    <t>ООО «Лазорик-Дон»</t>
  </si>
  <si>
    <t>Пиноцид, СК</t>
  </si>
  <si>
    <t>Альфа-ципермeтрин+имидаклоприд+клотианидин</t>
  </si>
  <si>
    <t>2 мл/10 л воды (Л)</t>
  </si>
  <si>
    <t xml:space="preserve">СОЖАМ САС </t>
  </si>
  <si>
    <t>ООО “НПФ “Собер”</t>
  </si>
  <si>
    <t>АО «ФМРус»; ООО «АГРОХИМИНВЕСТ»</t>
  </si>
  <si>
    <t>Профилактин Лайт, ВЭ</t>
  </si>
  <si>
    <t>658 г/л</t>
  </si>
  <si>
    <t>Вазелиновое масло</t>
  </si>
  <si>
    <t>Ранголи-Дункан, КЭ</t>
  </si>
  <si>
    <t>ООО “Сибагрохим”, ООО “Форвард”</t>
  </si>
  <si>
    <t>ООО “АГРУСХИМ”, ООО АНПП “Агрохим XXI”</t>
  </si>
  <si>
    <t>Ниссан Кемикал Индастриз, Лтд.</t>
  </si>
  <si>
    <t>ОАО “Группа Компаний “Агропром-МДТ”</t>
  </si>
  <si>
    <t>ООО «Агрорус и Ко», Левей Маркетинг Актиенгезелльшафт</t>
  </si>
  <si>
    <t>Сумитомо-Кемикал Агро Юроп С.А.С.</t>
  </si>
  <si>
    <t>ООО «Резерв»</t>
  </si>
  <si>
    <t>Твинго, КС</t>
  </si>
  <si>
    <t>180 г/л +45 г/л</t>
  </si>
  <si>
    <t>Тейя, КС</t>
  </si>
  <si>
    <t>“ПЕТЕРС&amp;БУРГ Кфт.”</t>
  </si>
  <si>
    <t>ООО “Агробюро РУС”</t>
  </si>
  <si>
    <t xml:space="preserve">Ультор, МД </t>
  </si>
  <si>
    <t>Спиротетрамат</t>
  </si>
  <si>
    <t>Фазис, ВДГ</t>
  </si>
  <si>
    <t>ООО “НПО  “Гигиена-Био”</t>
  </si>
  <si>
    <t>ООО “Ярило”, ООО “АФД Регистрейшнс”</t>
  </si>
  <si>
    <t xml:space="preserve">ФлагАгро, ТАБ </t>
  </si>
  <si>
    <t>ООО «АГРОХИМ-ХХI»</t>
  </si>
  <si>
    <t>ООО “Росагрохим” (г. Краснодар)</t>
  </si>
  <si>
    <t>Дети Дегеш ГмбХ (Германия)</t>
  </si>
  <si>
    <t xml:space="preserve">Фосфин, ТАБ </t>
  </si>
  <si>
    <t>ЗАО Фирма “Август”</t>
  </si>
  <si>
    <t xml:space="preserve">Циклон, КЭ </t>
  </si>
  <si>
    <t>ООО «Агрорус и Ко»; Левей Маркетинг Актиензелльшафт</t>
  </si>
  <si>
    <t>ООО «Сибагрохим», ООО «ФОРВАРД», ООО «ГРАНУМ»</t>
  </si>
  <si>
    <t>Аксела, Г</t>
  </si>
  <si>
    <t xml:space="preserve">Лонза Лтд    </t>
  </si>
  <si>
    <r>
      <t>7 г/10 м</t>
    </r>
    <r>
      <rPr>
        <vertAlign val="superscript"/>
        <sz val="10"/>
        <color indexed="8"/>
        <rFont val="Times New Roman"/>
        <family val="1"/>
        <charset val="204"/>
      </rPr>
      <t>2</t>
    </r>
    <r>
      <rPr>
        <sz val="10"/>
        <color indexed="8"/>
        <rFont val="Times New Roman"/>
        <family val="1"/>
        <charset val="204"/>
      </rPr>
      <t xml:space="preserve">  </t>
    </r>
  </si>
  <si>
    <t xml:space="preserve">Лонза Лтд </t>
  </si>
  <si>
    <t>ООО “ВАЛБРЕНТА КЕМИКАЛС”</t>
  </si>
  <si>
    <t>ООО “ДУОХЕМ-ТМ”</t>
  </si>
  <si>
    <t>Изоцин БФК, МК</t>
  </si>
  <si>
    <t xml:space="preserve">2 г/л </t>
  </si>
  <si>
    <t>АО «Щелково Агрохим</t>
  </si>
  <si>
    <t xml:space="preserve">10 г </t>
  </si>
  <si>
    <t>ООО “Агро-Кеми”</t>
  </si>
  <si>
    <t>ООО ГК “ЗемлякоФФ”</t>
  </si>
  <si>
    <t>ООО  “ВАЛБРЕНТА КЕМИКАЛС”</t>
  </si>
  <si>
    <t>Престон Вет КФТ</t>
  </si>
  <si>
    <t>ООО «Сельхозхимия»</t>
  </si>
  <si>
    <t>ООО «Интер Групп »</t>
  </si>
  <si>
    <t xml:space="preserve">Азорро, КС </t>
  </si>
  <si>
    <t>Карбендазим+азоксистробин</t>
  </si>
  <si>
    <t>Аканто Плюс, КС</t>
  </si>
  <si>
    <t xml:space="preserve">Аксиома, КС </t>
  </si>
  <si>
    <t>ООО «АГРОХИМИЧЕСКИЕ ТЕХНОЛОГИИ»</t>
  </si>
  <si>
    <t>ООО «АГРУСХИМ»,ООО «Северо-Кавказский Агрохим»</t>
  </si>
  <si>
    <t>ООО «АЛСИКО-АГРОПРОМ», ООО НПО «РосАгроХим», ООО «АГРОИМПЭКС»</t>
  </si>
  <si>
    <t>Амистар Голд, СК</t>
  </si>
  <si>
    <t>Азоксистробин+дифеноконазол</t>
  </si>
  <si>
    <t>Амистар трио, КЭ</t>
  </si>
  <si>
    <t xml:space="preserve">ООО «Франдеса» </t>
  </si>
  <si>
    <t xml:space="preserve">ООО «АНПП «Агрохим -ХХI» </t>
  </si>
  <si>
    <t>ООО АНПП «Агрохим XXI»</t>
  </si>
  <si>
    <t>Банджо Форте, КС</t>
  </si>
  <si>
    <t>200 г/л + 200 г/л</t>
  </si>
  <si>
    <t>Флуазинам + диметоморф</t>
  </si>
  <si>
    <t>Бонтима Форте, КЭ</t>
  </si>
  <si>
    <t xml:space="preserve">ООО «ФАСКО+ </t>
  </si>
  <si>
    <t>АО «АГРОБЕСТ ГРУП ТАРЫМ ИЛАЧЛАРЫ ТОХУМДЖУЛУК ИЛАМАТИТХАЛАТ ИХРАДЖАТ САНАЙИ ВЕ ТИДЖАРЕТ ЛИМИТЕД ШИРКЕТИ»</t>
  </si>
  <si>
    <t>ООО «АДФ», ООО «Ярило»</t>
  </si>
  <si>
    <t>Виташанс, ВДГ</t>
  </si>
  <si>
    <t>ООО «ШАНС»</t>
  </si>
  <si>
    <t>Таминко БВБА (Бельгия)</t>
  </si>
  <si>
    <t>ООО «АГРОПРОГРЕСС КЭМИКАЛС»</t>
  </si>
  <si>
    <t>Дау АгроСаенсес ВмбХ</t>
  </si>
  <si>
    <t>ООО «Химагромар-кетинг»</t>
  </si>
  <si>
    <t xml:space="preserve">Зарница, КС </t>
  </si>
  <si>
    <t>200 г/л + 187,5 г/л</t>
  </si>
  <si>
    <t>ООО «ФРАНДЕСА», ООО «Франдеса»</t>
  </si>
  <si>
    <t>2 мл/л воды (Л)</t>
  </si>
  <si>
    <t>ЗАО Фирма «Август»</t>
  </si>
  <si>
    <t>20 мл/10 л воды (Л)</t>
  </si>
  <si>
    <t>ООО «Сибагрохим»; ООО «Форвард»</t>
  </si>
  <si>
    <t xml:space="preserve">«КЕМИНОВА А/С </t>
  </si>
  <si>
    <t xml:space="preserve">Икарус, ВКЭ </t>
  </si>
  <si>
    <t>РОТАМ ЛТД</t>
  </si>
  <si>
    <t>Индиго, КС</t>
  </si>
  <si>
    <t xml:space="preserve">Меди сульфат трехосновный </t>
  </si>
  <si>
    <t>Индофил М-45, СП</t>
  </si>
  <si>
    <t>Индофил Индастриз Лимитед</t>
  </si>
  <si>
    <t>ООО «АФД»</t>
  </si>
  <si>
    <t>Кантор, ККР</t>
  </si>
  <si>
    <t xml:space="preserve">Карзибел, КС </t>
  </si>
  <si>
    <t>Хокко Кемикал Индастри Ко., Лтд (Япония)</t>
  </si>
  <si>
    <t>ООО «ПромАгро»; ООО НПО «РосАгроХим»</t>
  </si>
  <si>
    <t xml:space="preserve">Купидон Голд, СП </t>
  </si>
  <si>
    <t>Хлорокись меди</t>
  </si>
  <si>
    <t>АО «Казанский научно-исследовательский технологический институт вычислительной техники»</t>
  </si>
  <si>
    <t>Нуфарм ГмбХ и КО КГ</t>
  </si>
  <si>
    <t>ООО «Фирма «Зеленая Аптека Садовода»</t>
  </si>
  <si>
    <t>ООО «Дюпон Наука и технологии»</t>
  </si>
  <si>
    <t>Кустодия, КС</t>
  </si>
  <si>
    <t>120+200 г/л</t>
  </si>
  <si>
    <t>Луна Экспириенс, КС</t>
  </si>
  <si>
    <t>АРИСТА ЛАЙФСАЙЕНС С.А.С.</t>
  </si>
  <si>
    <t xml:space="preserve">Манзат, ВДГ </t>
  </si>
  <si>
    <t>РОТАМ ЛТД.</t>
  </si>
  <si>
    <t>ООО «Агрорус и Ко», Агротрейд Лтд.</t>
  </si>
  <si>
    <t xml:space="preserve">ИНДОФИЛ ИНДАСТРИЗ ЛИМИТЕД </t>
  </si>
  <si>
    <t>ООО «Химагромаркетинг. РУ»</t>
  </si>
  <si>
    <t>Миксанил, КС</t>
  </si>
  <si>
    <t>375 г/л + 50 г/л</t>
  </si>
  <si>
    <t>Хлороталонил + цимоксанил</t>
  </si>
  <si>
    <t>СИПКАМ ОКСОН С.П.А. (Италия)</t>
  </si>
  <si>
    <t>ИНДОФИЛ ИНДАСТРИЗ ЛИМИТЕД</t>
  </si>
  <si>
    <t xml:space="preserve">«ПЕТЕРС&amp;БУРГ Кфт.» </t>
  </si>
  <si>
    <t>Оксихом, ВДГ</t>
  </si>
  <si>
    <t>Меди оксихлорид + оксадиксил</t>
  </si>
  <si>
    <t>Пергадо Зокс, ВДГ</t>
  </si>
  <si>
    <t>250+240 г/л</t>
  </si>
  <si>
    <t>Мандипропамид + зоксамид</t>
  </si>
  <si>
    <t>Мандипропамид + меди оксихлорида</t>
  </si>
  <si>
    <t>ООО «Медицинская компания «Пери»</t>
  </si>
  <si>
    <t>Пропишанс Универсал, КМЭ</t>
  </si>
  <si>
    <t>Протазокс, КС</t>
  </si>
  <si>
    <t>200+125+60 г/л</t>
  </si>
  <si>
    <t>Азоксистробин+протиоконазол+дифеноконазол</t>
  </si>
  <si>
    <t>ООО «Агрорус и Ко», Агрия АД</t>
  </si>
  <si>
    <t>-</t>
  </si>
  <si>
    <t>ООО «АНПП «АГРОХИМ-ХХI»; Шанхай Е-Тонг Кемикал Ко., Лтд.</t>
  </si>
  <si>
    <t>АРИСТА ЛАЙФСАЙЕНС САС</t>
  </si>
  <si>
    <t>ООО «Агро Эксперт груп»</t>
  </si>
  <si>
    <t>ООО «Агро Эксперт  Груп»</t>
  </si>
  <si>
    <t xml:space="preserve">Стрекар, КС </t>
  </si>
  <si>
    <t>25 г/л + 70 г/л</t>
  </si>
  <si>
    <t>Фитобактериомицин + карбендазим</t>
  </si>
  <si>
    <t>ООО «ФАРМБИО­МЕДСЕРВИС»</t>
  </si>
  <si>
    <t xml:space="preserve">Стробитек, ВДГ </t>
  </si>
  <si>
    <t>ООО «Химагромаркетинг»</t>
  </si>
  <si>
    <t>Тебаз Про, СК</t>
  </si>
  <si>
    <t>200 г/л +250 г/л</t>
  </si>
  <si>
    <t>ООО «АГРУСХИМ», ООО «Северо-Кавказский Агрохим»</t>
  </si>
  <si>
    <t>ООО «АГРОРУС И КО», Левей Маркетинг Актиенгезелльшафт</t>
  </si>
  <si>
    <t>ООО «Листрерра»</t>
  </si>
  <si>
    <t>Топсин-М, КС</t>
  </si>
  <si>
    <t>НИППОН СОДА КО., ЛТД.</t>
  </si>
  <si>
    <t>Триактив Экстра, КС</t>
  </si>
  <si>
    <t>200 г/л+80 г/л</t>
  </si>
  <si>
    <t>Азоксистробин+ципроконазол</t>
  </si>
  <si>
    <t>ООО «Химагро-маркетинг.РУ»</t>
  </si>
  <si>
    <t>ЗАО «НПО «Гигиена-Био»</t>
  </si>
  <si>
    <t>Феникс Дуо, КС</t>
  </si>
  <si>
    <t>310 + 187 г/л</t>
  </si>
  <si>
    <t>Тиофанат-метил +флутриафола</t>
  </si>
  <si>
    <t xml:space="preserve">Флутривит, КС </t>
  </si>
  <si>
    <t>Флутриобел, КС</t>
  </si>
  <si>
    <t>ООО «АЛСИКО-АГРОПРОМ», ООО «АГРОИМПЭКС»</t>
  </si>
  <si>
    <t>Фунгисил, КЭ</t>
  </si>
  <si>
    <t xml:space="preserve">«Агро-Кеми Кфт.» </t>
  </si>
  <si>
    <t>Хом, СП</t>
  </si>
  <si>
    <t>Цериакс Плюс, КЭ</t>
  </si>
  <si>
    <t>66,6 г/л + 41,6 г/л + 41,6 г/л</t>
  </si>
  <si>
    <t>Пираклостробин + эпоксиконазол + флуксапироксад</t>
  </si>
  <si>
    <t>БАСФ СЕ (Германия)</t>
  </si>
  <si>
    <t xml:space="preserve">Цидели Топ, ДК </t>
  </si>
  <si>
    <t>125+15 г/л</t>
  </si>
  <si>
    <t>Ширлан, СК</t>
  </si>
  <si>
    <t>ИСК БИОСАЙЕНСИС Юроп Н.В. (Бельгия)</t>
  </si>
  <si>
    <t xml:space="preserve">АО «Щелково Агрохим» </t>
  </si>
  <si>
    <t xml:space="preserve">Эвито Т, КС </t>
  </si>
  <si>
    <t>250 + 180 г/л</t>
  </si>
  <si>
    <t>Тебуконазол + флуоксастробин</t>
  </si>
  <si>
    <t>Ариста ЛайфСайенс С.А.С. (Франция)</t>
  </si>
  <si>
    <t>Элатус Риа, КЭ</t>
  </si>
  <si>
    <t>83,33 +208,33 + 66,67 г/л</t>
  </si>
  <si>
    <t xml:space="preserve">Бензовиндифлупир+пропиконазол + ципроконазол </t>
  </si>
  <si>
    <t>Эмбрелия Экстра, СК</t>
  </si>
  <si>
    <t>ООО “Химагромарке-тинг.РУ”</t>
  </si>
  <si>
    <t xml:space="preserve">Авангард, КЭ </t>
  </si>
  <si>
    <t>ООО “АгроКом”</t>
  </si>
  <si>
    <t>ООО «Агрохим-ХХI»</t>
  </si>
  <si>
    <t>ООО «АНПП «АГРОХИМ-ХХ1», Агротекс ДМСС</t>
  </si>
  <si>
    <t>ООО “Агротех-Гарант”</t>
  </si>
  <si>
    <t>ООО “Агротех-Гарант</t>
  </si>
  <si>
    <t>ООО “Агровит-Сервис”, ООО “Агровит”</t>
  </si>
  <si>
    <t>АО  “ФМРус”</t>
  </si>
  <si>
    <t>Аксиал 50, КЭ</t>
  </si>
  <si>
    <t>50 + 12,5 г/л</t>
  </si>
  <si>
    <t>Пиноксаден + антидот клоквинтосет-мексил</t>
  </si>
  <si>
    <t>ООО «ФОРВАРД», ООО «АГРОДИМ»</t>
  </si>
  <si>
    <t>ООО “Агро Эксперт Групп”</t>
  </si>
  <si>
    <t>ООО “Резерв”</t>
  </si>
  <si>
    <t xml:space="preserve">Альфа -Бентазон, ВР </t>
  </si>
  <si>
    <t xml:space="preserve">АЛЬФА БРИГАДИР, КЭ </t>
  </si>
  <si>
    <t>ООО  «АЛЬФА-ХИМГРУПП»</t>
  </si>
  <si>
    <t>ООО «АЛЬФА-ХИМГРУПП»</t>
  </si>
  <si>
    <t>Альфа-Гард, ВДГ</t>
  </si>
  <si>
    <t>ООО “АЛСИКО-АГРОПРОМ”</t>
  </si>
  <si>
    <t>ООО “АДФ”</t>
  </si>
  <si>
    <t>ООО “ГЕРБИЦИД ПЕРВЫЙ”</t>
  </si>
  <si>
    <t>Антал, ВР</t>
  </si>
  <si>
    <t>ООО «ИнтерГрупп»</t>
  </si>
  <si>
    <t>ООО “Новокеми”</t>
  </si>
  <si>
    <t>ООО «АгроКом»</t>
  </si>
  <si>
    <t>БАСФ Агрокемикал Продактс Б.В.</t>
  </si>
  <si>
    <t xml:space="preserve">Байер КропСайенс АГ </t>
  </si>
  <si>
    <t>Ас, ВК</t>
  </si>
  <si>
    <t>ООО “Компания Юнити+”</t>
  </si>
  <si>
    <t xml:space="preserve">Ассолюта Прайм, МК </t>
  </si>
  <si>
    <t>410 г/л + 15 г/л</t>
  </si>
  <si>
    <t>АтронПро, ВДГ</t>
  </si>
  <si>
    <t>ООО “АГРУСХИМ”, ООО “Агрохим ХХ1”</t>
  </si>
  <si>
    <t xml:space="preserve">Балерина Супер, СЭ </t>
  </si>
  <si>
    <t xml:space="preserve">410 г/л+15 г/л </t>
  </si>
  <si>
    <t>Баста, ВР</t>
  </si>
  <si>
    <t>Глюфосинат аммоний</t>
  </si>
  <si>
    <t xml:space="preserve">Бегин Турбо, КС </t>
  </si>
  <si>
    <t>Тербутилазин + С-метолахлор</t>
  </si>
  <si>
    <t>ООО  «ЛИСТЕРРА», ПАНАМА АГРОКЕМИКАЛС ИНК.</t>
  </si>
  <si>
    <t>Бельведер, СЭ</t>
  </si>
  <si>
    <t>ООО «АДАМА РУС</t>
  </si>
  <si>
    <t xml:space="preserve">Бенито, ККР </t>
  </si>
  <si>
    <t xml:space="preserve">Бентобел, ВР </t>
  </si>
  <si>
    <t xml:space="preserve">ООО «Белин» </t>
  </si>
  <si>
    <t>ООО “Амурагрохим”</t>
  </si>
  <si>
    <t>ООО “АФД”, ООО “Ярило”</t>
  </si>
  <si>
    <t>ООО “ Интер Групп”</t>
  </si>
  <si>
    <t>Бетанал макс Про, МД</t>
  </si>
  <si>
    <t>Байер КропСайенс</t>
  </si>
  <si>
    <t>ООО “АЛСИКО-АГРОПРОМ”; ООО «АГРОИМПЭКС»</t>
  </si>
  <si>
    <t>Беташанс Дабл, КЭ</t>
  </si>
  <si>
    <t>160 +160 г/л</t>
  </si>
  <si>
    <t>Фенмедифама+ десмедифама</t>
  </si>
  <si>
    <t>ООО «АГРОБЮРО РУС»</t>
  </si>
  <si>
    <t>ООО  «Агробюро РУС»</t>
  </si>
  <si>
    <t xml:space="preserve">Биолан Супер, ВР </t>
  </si>
  <si>
    <t>447 г/л +156 г/л</t>
  </si>
  <si>
    <t>2,4-Д+дикамба (диметиламинные соли)</t>
  </si>
  <si>
    <t>ООО “ЮПЛ”</t>
  </si>
  <si>
    <t xml:space="preserve">Битатрин, КЭ </t>
  </si>
  <si>
    <t xml:space="preserve">ООО  «СФ-РЕГИСТРЭЙШН» </t>
  </si>
  <si>
    <t xml:space="preserve">Бифор 22, ВСК </t>
  </si>
  <si>
    <t>Бифор Прогресс, ВСК</t>
  </si>
  <si>
    <t>ООО  «Агро Эксперт Груп»</t>
  </si>
  <si>
    <t xml:space="preserve">ООО  «Агро Эксперт Груп» </t>
  </si>
  <si>
    <t>ООО “Агросодружество”</t>
  </si>
  <si>
    <t xml:space="preserve">Бонус, ВР </t>
  </si>
  <si>
    <t>ООО «КЛЕВЕР ГРУПП»</t>
  </si>
  <si>
    <t xml:space="preserve">Бриг, КС </t>
  </si>
  <si>
    <t xml:space="preserve">Бунт, ВР </t>
  </si>
  <si>
    <t>Видблок Плюс, МЭ</t>
  </si>
  <si>
    <t>37,5+25 г/л</t>
  </si>
  <si>
    <t>Имазетапир+пропаквизафоп</t>
  </si>
  <si>
    <t>ООО “Агрорус и Ко”, Агрия АД</t>
  </si>
  <si>
    <t>ООО “ЛИСТЕРРА”, ПАНАМА АГРОКЕМИКАЛС ИНК</t>
  </si>
  <si>
    <t>БАСФ СЕ, ООО «ЮПЛ»</t>
  </si>
  <si>
    <t>ООО «Агровит»</t>
  </si>
  <si>
    <t>Петерс энд Бург (Кфт) Лтд</t>
  </si>
  <si>
    <t>«ДАУ АГРОСАЕНСЕС ВЕРТРИБСГЕЗЕЛЬ-ШАФТ М.Б.Х.»</t>
  </si>
  <si>
    <t xml:space="preserve">Гарнизон, ВР </t>
  </si>
  <si>
    <t>Гезадар, КС</t>
  </si>
  <si>
    <t>ООО “ АГРус”</t>
  </si>
  <si>
    <t>Гейзер, ККР</t>
  </si>
  <si>
    <t>300+45 г/л</t>
  </si>
  <si>
    <t>Бентазон +хизалофоп-П-этил</t>
  </si>
  <si>
    <t>ООО «Росагрохим» (г.Краснодар)</t>
  </si>
  <si>
    <t>Генсек, ВРГ</t>
  </si>
  <si>
    <t>88,5 + 88,5 + 177 г/л</t>
  </si>
  <si>
    <t>Дикамба + пиклорам+клопиралид (диметилэтаноламинные соли)</t>
  </si>
  <si>
    <t>ООО “АГРО-ИННОВАЦИИ», ООО «АГРУСХИМ»</t>
  </si>
  <si>
    <t>ООО “Химагромаркетинг”</t>
  </si>
  <si>
    <t>ГлиБест Гранд, ВДГ</t>
  </si>
  <si>
    <t>ООО «АНПП «АГРОХИМ-XXI»; Агротекс ДМСС</t>
  </si>
  <si>
    <t>ООО ГК  «ЗЕМЛЯКОФФ»</t>
  </si>
  <si>
    <t>ООО Группа Компаний  «ЗемлякоФФ»</t>
  </si>
  <si>
    <t xml:space="preserve">ООО «АНПП «АГРОХИМ-ХХ1» </t>
  </si>
  <si>
    <t>ООО «Ярило», ООО  «АФД»</t>
  </si>
  <si>
    <t>ООО  «Химагромаркетинг»</t>
  </si>
  <si>
    <t>ЗАО  “Щелково Агрохим”</t>
  </si>
  <si>
    <t>ЗАО «Юнайтед Агро», ЗАО «НПФ «Голицыно Агро»</t>
  </si>
  <si>
    <t xml:space="preserve">ООО «АЛСИКО-АГРОПРОМ»; ООО «АГРОИМПЭКС» </t>
  </si>
  <si>
    <t xml:space="preserve">Гранстар Мега, ВДГ </t>
  </si>
  <si>
    <t>500 г/кг +250 г/кг</t>
  </si>
  <si>
    <t>Трибенурон-метил+тифенсульфурон-метил</t>
  </si>
  <si>
    <t>ООО «Агрорус и Ко»,    Левей Маркетинг Актиенгезелльшафт</t>
  </si>
  <si>
    <t>АО «ФМРус»; ООО «АГРОХИМ-ИНВЕСТ»</t>
  </si>
  <si>
    <t>АО «Агробест Груп Тарым Илачлары Тухумджулук Ималат-Итхалат Ихраджат Санайи Ве Тиджарет Аноним Ширкети»</t>
  </si>
  <si>
    <t>ООО «АгроХимИнвест», ООО НПО “РосАгроХим”</t>
  </si>
  <si>
    <t>ООО «АГРОКОМ»</t>
  </si>
  <si>
    <t xml:space="preserve">Гуд-Харвест Метамитрон, КС </t>
  </si>
  <si>
    <t>Чжангсу Гуд Харвест Вейн Агрокемикал Ко., Лтд.</t>
  </si>
  <si>
    <t xml:space="preserve">Гуд-Харвест Свекольный Гербицид, КЭ </t>
  </si>
  <si>
    <t>1,0</t>
  </si>
  <si>
    <t>ООО  “Сибагрохим”, ООО “Форвард”</t>
  </si>
  <si>
    <t xml:space="preserve">Дамба, ВР </t>
  </si>
  <si>
    <t>ООО «Агрорус и Ко», АГРИЯ АД</t>
  </si>
  <si>
    <t>ООО «Ярило»; ООО «АФД»</t>
  </si>
  <si>
    <t>Десперадо, КС</t>
  </si>
  <si>
    <t>0,15-0,25</t>
  </si>
  <si>
    <t>БАСФ Корпорэшн (США)</t>
  </si>
  <si>
    <t xml:space="preserve">Дива, КС </t>
  </si>
  <si>
    <t>550 г/л + 7,4 г/л</t>
  </si>
  <si>
    <t>ГмбХ и КО КГ</t>
  </si>
  <si>
    <t xml:space="preserve">ООО  «Франдеса» </t>
  </si>
  <si>
    <t>Дублон Голд, ВДГ</t>
  </si>
  <si>
    <t>Дублон Супер, ВДГ</t>
  </si>
  <si>
    <t>ДУБЛОН Супер, СП</t>
  </si>
  <si>
    <t>425+125 г/кг</t>
  </si>
  <si>
    <t>Дикамба + никосульфурон</t>
  </si>
  <si>
    <t>АО Фирма  “Август”</t>
  </si>
  <si>
    <t xml:space="preserve">Евро-Ланг, ВРК </t>
  </si>
  <si>
    <t>ООО «Яровит»</t>
  </si>
  <si>
    <t xml:space="preserve">НУФАРМ ГмбХ&amp;Ко.КГ </t>
  </si>
  <si>
    <t>ООО «АГРОРУС и КО», Левей Маркетинг Актиенгезелльшафт</t>
  </si>
  <si>
    <t xml:space="preserve">Зингер, СП </t>
  </si>
  <si>
    <t>ООО Группа Компаний “ЗемлякоФФ”, ООО “Рапсод Плюс”</t>
  </si>
  <si>
    <t>Ибис 100, КЭ</t>
  </si>
  <si>
    <t>ООО «АНПП «АГРОХИМ-ХХ1»,Агротекс ДМСС</t>
  </si>
  <si>
    <t>Ибис, ЭМВ</t>
  </si>
  <si>
    <t>ООО «АНПП «АГРОХИМ-ХХ1»; Агротекс ДМСС</t>
  </si>
  <si>
    <t>Имазабел, ВР</t>
  </si>
  <si>
    <t>ООО «АГРус</t>
  </si>
  <si>
    <t>ООО “АФД Регистрейшнс”</t>
  </si>
  <si>
    <t>Импульс, КС</t>
  </si>
  <si>
    <t xml:space="preserve">«КЕМИНОВА А/С» </t>
  </si>
  <si>
    <t>«КЕМИКАЛ АГРОСАВА» ДОО (Сербия)</t>
  </si>
  <si>
    <t>Камаро, СЭ</t>
  </si>
  <si>
    <t>300 г/л + 6,25 г/л</t>
  </si>
  <si>
    <t>ООО “ИНТЕР ГРУПП”</t>
  </si>
  <si>
    <t>ООО “ ЛИСТЕРРА”, ПАНАМА АГРОКЕМИКАЛС ИНК.</t>
  </si>
  <si>
    <t xml:space="preserve">Карибу Дуо Актив, ВДГ </t>
  </si>
  <si>
    <t>714 + 71,4 г/кг</t>
  </si>
  <si>
    <t>Ленацил+ трифлусульфурон-метил</t>
  </si>
  <si>
    <t>Карибу, ВДГ</t>
  </si>
  <si>
    <t>Кари-Макс-Флюид, МД</t>
  </si>
  <si>
    <t>ООО “ИПРОХИМ”</t>
  </si>
  <si>
    <t>Кельвин Плюс, ВДГ</t>
  </si>
  <si>
    <t>424 +170 + 106 г/кг</t>
  </si>
  <si>
    <t>Дикамба (натриевая соль) +дифлуфензопир (натриевая соль)+ никосульфурон</t>
  </si>
  <si>
    <t>БАСФ Корпорэйшн</t>
  </si>
  <si>
    <t>Кидека, КС</t>
  </si>
  <si>
    <t>НУФАРМ ГмбХ&amp;Ко.КГ (Австрия)</t>
  </si>
  <si>
    <t>Классик Форте, ВДГ</t>
  </si>
  <si>
    <t>187,5 + 187,5 г/кг</t>
  </si>
  <si>
    <t>Тифенсульфурон-метил + хлоримурон-этил</t>
  </si>
  <si>
    <t>ООО «АНПП «Агрохим-ХХI», ООО НПО «РосАгроХим», ООО «Агрохим-ХХI», ООО «АгрохимИнвест»</t>
  </si>
  <si>
    <t xml:space="preserve">Клордин, КЭ </t>
  </si>
  <si>
    <t>ООО «МИР»</t>
  </si>
  <si>
    <t>Ариста ЛайфСайенс С.А.С.</t>
  </si>
  <si>
    <t>Ариста ЛайфСайенс С.А.С</t>
  </si>
  <si>
    <t xml:space="preserve">Корнеги, СЭ </t>
  </si>
  <si>
    <t>250 +80 + 30 г/л</t>
  </si>
  <si>
    <t>Тербутилазин+2,4-Д кислота (2-этилгексиловый эфир)+никосульфурон</t>
  </si>
  <si>
    <t>ООО «Агус»</t>
  </si>
  <si>
    <t>Корсар Супер, ВРК</t>
  </si>
  <si>
    <t>400 г/л + 25 г/л</t>
  </si>
  <si>
    <t>ООО “Рапсод Плюс”, ООО “Сибагрохим”</t>
  </si>
  <si>
    <t>Кредит Икстрим, ВРК</t>
  </si>
  <si>
    <t>Крейцер, ВДГ</t>
  </si>
  <si>
    <t>650 г/кг +60 г/кг +40 г/кг</t>
  </si>
  <si>
    <t>Никосульфурон + тифенсульфурон-метил+флорасулама</t>
  </si>
  <si>
    <t xml:space="preserve">Купаж, ВДГ </t>
  </si>
  <si>
    <t xml:space="preserve">Лабрадор, КЭ </t>
  </si>
  <si>
    <t xml:space="preserve">ООО «АГРус» </t>
  </si>
  <si>
    <t>АО Фирма “Август"</t>
  </si>
  <si>
    <t>ООО «АФД», ООО «АГРОХИМ – XXI»</t>
  </si>
  <si>
    <t>Легион, КЭ</t>
  </si>
  <si>
    <t>Лентагран 600, КЭ</t>
  </si>
  <si>
    <t>Пиридат</t>
  </si>
  <si>
    <t>Бельхим Кроп Протекшн Н.В./С.А. (Бельгия)</t>
  </si>
  <si>
    <t>Логран, ВДГ</t>
  </si>
  <si>
    <t>ДАУ АГРОСАЕНСЕС ВЕРТИБСГЕЗЕЛЬ-ШАФТ МБХ</t>
  </si>
  <si>
    <t>ООО «Агрохим-ХХ1»</t>
  </si>
  <si>
    <t xml:space="preserve">Мариус, КС </t>
  </si>
  <si>
    <t>Мезокорн, КС</t>
  </si>
  <si>
    <t>ООО  “Ярило”, ООО “АФД”</t>
  </si>
  <si>
    <t>Мерлин Флекс, КС</t>
  </si>
  <si>
    <t>240 г/л+ 240 г/л</t>
  </si>
  <si>
    <t>Изоксафлютол+антидот ципросульфамид</t>
  </si>
  <si>
    <t>Байер Кропсайенс АГ</t>
  </si>
  <si>
    <t>ПЕТЕРС&amp;БУРГ Кфт. (Венгрия)</t>
  </si>
  <si>
    <t>ООО «АГРОИМПЭКС», ООО «ИПРОХИМ», ООО НПО «РосАгроХим»</t>
  </si>
  <si>
    <t xml:space="preserve">ООО «АНПП «АГРОХИМ-XXI» </t>
  </si>
  <si>
    <t>Фирма Евроагрокемикалс с.р.о.</t>
  </si>
  <si>
    <t xml:space="preserve">Наношанс, ВР </t>
  </si>
  <si>
    <t>ПЕТЕРС&amp;БУРГ Кфт</t>
  </si>
  <si>
    <t>ИСК Биосайнсис Юроп Н.В.</t>
  </si>
  <si>
    <t>Кумиаи Кемикал Индастри Ко., Лтд.</t>
  </si>
  <si>
    <t xml:space="preserve">Норман, ВДГ </t>
  </si>
  <si>
    <t>ГБУ РБ «НИТИГ АН РБ», ООО «АХК-АГРО»</t>
  </si>
  <si>
    <t>ГБУ РБ«НИТИГ АН РБ», ООО «АХК-АГРО»</t>
  </si>
  <si>
    <t>ООО “Химагро-маркетинг.РУ”</t>
  </si>
  <si>
    <t>ООО “АГРОХИМИЧЕС-КИЕ ТЕХНОЛОГИИ"</t>
  </si>
  <si>
    <t xml:space="preserve">Оризан, МСК </t>
  </si>
  <si>
    <t>Бенсульфурон-метил</t>
  </si>
  <si>
    <t>ООО «Биокефарм Рус», ООО «Концерн Химпром»</t>
  </si>
  <si>
    <t>ООО  “Агро Эксперт Груп”</t>
  </si>
  <si>
    <t>ДАУ АГРОСАЕНСЕС ВЕРТРИБСГЕ-ЗЕЛЬШАФТ  М.Б.Х.</t>
  </si>
  <si>
    <t xml:space="preserve">Патрон, ВДГ </t>
  </si>
  <si>
    <t>500 г/кг + 250 г/кг</t>
  </si>
  <si>
    <t>ООО  “АГРУСХИМ”</t>
  </si>
  <si>
    <t>БАСФ Агрокемикал продактс Б.В.</t>
  </si>
  <si>
    <t>Пиксель, МД</t>
  </si>
  <si>
    <t>90 + 24 + 18 г/кг</t>
  </si>
  <si>
    <t>Тифенсульфурон-метил + флуметсулам + флорасулам</t>
  </si>
  <si>
    <t>Пиларкуим (Шанхай) Ко., Лтд</t>
  </si>
  <si>
    <t>Сумитомо Кемикал Агро Европа С.А.С.</t>
  </si>
  <si>
    <t>Позитив Плюс, КС</t>
  </si>
  <si>
    <t xml:space="preserve">ПЕТЕРС &amp; БУРГ Кфт </t>
  </si>
  <si>
    <t>ОАО «ГРУППА КОМПАНИЙ «АГРОПРОМ-МДТ»</t>
  </si>
  <si>
    <t xml:space="preserve">Дау АгроСаенсес ВмбХ </t>
  </si>
  <si>
    <t>ООО «Агрохим-XXI»</t>
  </si>
  <si>
    <t xml:space="preserve">Прокул, КЭ </t>
  </si>
  <si>
    <t>ООО «Агрохим-XXI», ООО «Ранголи», ООО «Листерра»</t>
  </si>
  <si>
    <t>ООО «АНПП «АГРОХИМ-ХХ1»</t>
  </si>
  <si>
    <t>ООО “Агрорус и Ко”</t>
  </si>
  <si>
    <t xml:space="preserve">Пропус, ВР </t>
  </si>
  <si>
    <t>ООО “РАНГОЛИ”</t>
  </si>
  <si>
    <t>Ранголи-Дон, КЭ</t>
  </si>
  <si>
    <t xml:space="preserve">Ранголи-Прадо, ВРК </t>
  </si>
  <si>
    <t>Ранголи-Таргон-С, КЭ</t>
  </si>
  <si>
    <t>Ранголи-Тиран, ВДГ</t>
  </si>
  <si>
    <t xml:space="preserve">Ранголи-Трибенурон, ВДГ </t>
  </si>
  <si>
    <t>ООО “Сибагрохим”, ООО НПО “РосАгроХим”</t>
  </si>
  <si>
    <t>РапсАгро, ВР</t>
  </si>
  <si>
    <t>ООО «АНПП «АГРОХИМ-ХХ1»; ООО «Агрохим-ХХ1»</t>
  </si>
  <si>
    <t>ООО «Агровит», ООО  «Агровит-Сервис»</t>
  </si>
  <si>
    <t>ООО “Ярило”</t>
  </si>
  <si>
    <t>МОНСАНТО ЕВРОПА СА</t>
  </si>
  <si>
    <t xml:space="preserve">ООО “ЛИСТЕРРА”; ООО “АГРус” </t>
  </si>
  <si>
    <t>ООО «Франдеса», ООО «Форвард»</t>
  </si>
  <si>
    <t>ООО “АГРУСХИМ”, ООО “Сибагрохим”, ООО “Форвард”</t>
  </si>
  <si>
    <t>Сальса, ВДГ</t>
  </si>
  <si>
    <t>ООО “Дюпон Наука и Технологии</t>
  </si>
  <si>
    <t>Санпэй, ВР</t>
  </si>
  <si>
    <t>Санфло, ВДГ</t>
  </si>
  <si>
    <t>Сегмент, ВДГ</t>
  </si>
  <si>
    <t>Азимсульфурон</t>
  </si>
  <si>
    <t>ООО «ЛИСТЕРРА» ПАНАМА АГРОКЕМИКАЛС ИНК.</t>
  </si>
  <si>
    <t>ООО «Форвард»; ООО «УРОЖАЙ ХХI»</t>
  </si>
  <si>
    <t>Синбетан 22, КЭ</t>
  </si>
  <si>
    <t>ООО «Агрорус и Ко»;  Агротрейд Лтд.</t>
  </si>
  <si>
    <t>ООО «Краснодарский биоценр», ООО «ФОРВАРД» ООО «Франдеса»</t>
  </si>
  <si>
    <t>ДАУ АГРОСАЕНСЕС ВЕРТРИБСГЕЗЕЛЬ- ШАФТ М.Б.Х.</t>
  </si>
  <si>
    <t>ООО Группа Компаний  “ЗемлякоФФ”</t>
  </si>
  <si>
    <t>Суперкорн, МД</t>
  </si>
  <si>
    <t>150 г/л + 60 г/л + 11,25 г/л</t>
  </si>
  <si>
    <t>Мезотрион + никосульфурон + тифенсульфурон-метил</t>
  </si>
  <si>
    <t>ООО «Франдеса» (Беларусь); ООО «Форвард»</t>
  </si>
  <si>
    <t>Танто, ККР</t>
  </si>
  <si>
    <t>320 г/л</t>
  </si>
  <si>
    <t>Ацифлуорфен</t>
  </si>
  <si>
    <t>Ниссан Кемикал Корпорейшенн</t>
  </si>
  <si>
    <t>ООО “АГРОБЕСТ ГРУП ТАРЫМ ИЛАЧЛАРЫ ТОХУМДЖУЛУК ИМАЛАТИТХАЛАТ ИХРАДЖАТ САНАЙИ ВЕ ТИДЖАРЕТ АНОНИМ ШИРКЕТИ”</t>
  </si>
  <si>
    <t>ООО “Рапсод Плюс”</t>
  </si>
  <si>
    <t>ООО «АЛСИКО-АГРОПРОМ»; ООО НПО «РосАгроХим»; ООО «АГРОИМПЭКС»</t>
  </si>
  <si>
    <t>ООО «Химагромаркетинг.РУ»</t>
  </si>
  <si>
    <t>ТифилАгро, ВДГ</t>
  </si>
  <si>
    <t>ООО “Агрохим-ХХI”</t>
  </si>
  <si>
    <t xml:space="preserve">Толазин, СЭ </t>
  </si>
  <si>
    <t>312,5 г/л + 187,5 г/л</t>
  </si>
  <si>
    <t xml:space="preserve">Трибел, ВДГ </t>
  </si>
  <si>
    <t>Альбау Юроп Сарл</t>
  </si>
  <si>
    <t xml:space="preserve">ООО  «ЮНАЙТЕДХИМ-ПРОМ» </t>
  </si>
  <si>
    <t>Унико, ККР</t>
  </si>
  <si>
    <t>100+2,5 г/л</t>
  </si>
  <si>
    <t>Флуроксипир+ флорасулама</t>
  </si>
  <si>
    <t>Ураган Форте, ВР</t>
  </si>
  <si>
    <t>ООО «АГРУСХИМ», ООО «АФД»</t>
  </si>
  <si>
    <t>ООО “ Сибагрохим”</t>
  </si>
  <si>
    <t>Фуроре Ультра, ЭМВ</t>
  </si>
  <si>
    <t xml:space="preserve">Фюзилад Супер, КЭ </t>
  </si>
  <si>
    <t>ООО  “Агрорус и Ко”, Агротрейд Лтд.</t>
  </si>
  <si>
    <t>Хармони Про, ВДГ</t>
  </si>
  <si>
    <t>ООО “ЭфЭмСи”</t>
  </si>
  <si>
    <t>ООО  «АГРУСХИМ»</t>
  </si>
  <si>
    <t xml:space="preserve">Центурион Нео, КЭ </t>
  </si>
  <si>
    <t xml:space="preserve">Ариста ЛайфСайенс С.А.С. </t>
  </si>
  <si>
    <t>Цицерон, ВДГ</t>
  </si>
  <si>
    <t>АРИСТА ЛАЙФСАЙЕНС С.А.С. (Франция)</t>
  </si>
  <si>
    <t>Эксперт Квадро ОФ, МКС</t>
  </si>
  <si>
    <t xml:space="preserve">Экспресс Голд, ВДГ </t>
  </si>
  <si>
    <t>562,5 +187,5 г/кг</t>
  </si>
  <si>
    <t>Элант Экстра, СЭ</t>
  </si>
  <si>
    <t>410 + 7,4 г/л</t>
  </si>
  <si>
    <t>ООО «ФОРВАРД», ООО «УРОЖАЙ ХХI»</t>
  </si>
  <si>
    <t>ДАУ АГРОСАЕНСЕС ВЕРТРИБСГЕ-ЗЕЛЬШАФТ М.Б.Х.</t>
  </si>
  <si>
    <t>Эсток, ВДГ</t>
  </si>
  <si>
    <t>Этамастер Супер, ВДГ</t>
  </si>
  <si>
    <t>150+450 г/кг</t>
  </si>
  <si>
    <t>Этаметсульфурон-метил+пиклорам</t>
  </si>
  <si>
    <t>ООО “АГРУСХИМ»</t>
  </si>
  <si>
    <t>ООО “АГРОХИМ-ХХI»</t>
  </si>
  <si>
    <t>ООО “АГРУСХИМ”, ООО “Агротех-Гарант”</t>
  </si>
  <si>
    <t>ООО “Форвард”</t>
  </si>
  <si>
    <t>ГБУ «НИТИГ АН РБ», ООО “ АХК-АГРО”, ООО “ Агрохим ХХ1”, ООО «АгроЭксперт Груп»</t>
  </si>
  <si>
    <t>Пиларкуим (Шанхай) Ко., Лтд.</t>
  </si>
  <si>
    <t>Панама Агрокемикалс Инк.</t>
  </si>
  <si>
    <t>ООО «СФ-РЕГИСТ-РЭЙШН»</t>
  </si>
  <si>
    <t>ООО АНПП «АГРОХИМ ХХ1»; Кингтай Кемикалз Ко., Лтд.</t>
  </si>
  <si>
    <t>АДАМА МАНУФАКЧЕРИНГ ПОЛАНД С.А.</t>
  </si>
  <si>
    <t>ООО «НПИЦ БиоГрадис»</t>
  </si>
  <si>
    <t>«Асахи Кемикал Юроп» с.р.о.</t>
  </si>
  <si>
    <t xml:space="preserve">Б-360, ВР </t>
  </si>
  <si>
    <t>1х10 -6 г/л</t>
  </si>
  <si>
    <t>Липо-хитоолигосахариды</t>
  </si>
  <si>
    <t xml:space="preserve">МОНСАНТО ЕВРОПА С.А. </t>
  </si>
  <si>
    <t>330 мл/т</t>
  </si>
  <si>
    <t>ОБЩЕСТВО С ОГРАНИЧЕННОЙ ОТВЕТСТВЕН-НОСТЬЮ «ИННОВАЦИОН-НЫЙ ЦЕНТР»</t>
  </si>
  <si>
    <t>ООО  “Ватр”</t>
  </si>
  <si>
    <t>Витазим, ВР</t>
  </si>
  <si>
    <t>0,13 +0,022 г/л</t>
  </si>
  <si>
    <t>1-триаконтанол+24-эпибрассинолид</t>
  </si>
  <si>
    <t xml:space="preserve">ООО «Глобал Сидс» </t>
  </si>
  <si>
    <t xml:space="preserve">МЧ НИП «Долина» (Украина) </t>
  </si>
  <si>
    <t>Гетероауксин, TAБ</t>
  </si>
  <si>
    <t>1 табл./2 л воды (Л)</t>
  </si>
  <si>
    <t>ООО «ОРТОН»</t>
  </si>
  <si>
    <t>ООО “ОРТОН”</t>
  </si>
  <si>
    <t>ООО «Резерв»; Гранд Харвест Интернешнл девелопмент Лимитед (КНР); ООО «Нанобиотех»</t>
  </si>
  <si>
    <t xml:space="preserve">Коренник, СП </t>
  </si>
  <si>
    <t xml:space="preserve">АО Фирма «Август» </t>
  </si>
  <si>
    <t>ООО “АГРОСИНТЕЗ”</t>
  </si>
  <si>
    <t xml:space="preserve">Корнерост М, КРП </t>
  </si>
  <si>
    <t>1 г/л воды (Л)</t>
  </si>
  <si>
    <t xml:space="preserve">Костандо, КЭ </t>
  </si>
  <si>
    <t>Крезацин, КРП, ТАБ</t>
  </si>
  <si>
    <t>ООО «Флора-ЛиК»</t>
  </si>
  <si>
    <t>2 г/т</t>
  </si>
  <si>
    <t>ООО «НТП «ТЕТРА»</t>
  </si>
  <si>
    <t>ООО «ФОРМУЛА АГРЭКО»</t>
  </si>
  <si>
    <t>ФГБНУ «Федеральный исследовательский центрн «Казанский научный центр Российской Академии Наук»</t>
  </si>
  <si>
    <t xml:space="preserve">Мивал-Агро, КРП </t>
  </si>
  <si>
    <t>760+190 г/кг</t>
  </si>
  <si>
    <t>ООО “АГРОСИЛ”</t>
  </si>
  <si>
    <t>5 г/т</t>
  </si>
  <si>
    <t>Нертус ПланетаПег, Ж</t>
  </si>
  <si>
    <t>500 г/л + 300 г/л + 4,0 г/л</t>
  </si>
  <si>
    <t>Полиэтиленгликоль-1500 + полиэтиленгликоль-400 + гуминовые кислоты (калиевые соли)</t>
  </si>
  <si>
    <t>ООО «ЯРИЛО»</t>
  </si>
  <si>
    <t>ООО “Ортон”</t>
  </si>
  <si>
    <t>Регулар, ВРП</t>
  </si>
  <si>
    <t>950 г/л</t>
  </si>
  <si>
    <t>Даминозид</t>
  </si>
  <si>
    <t>ООО «Агросинтез»; ООО «МосАгро»</t>
  </si>
  <si>
    <t xml:space="preserve">«Лучебны заводы Драсловка» а.с. </t>
  </si>
  <si>
    <t>ООО “СЕЛЬХОЗЭКОСЕР-ВИС”</t>
  </si>
  <si>
    <t xml:space="preserve">Спад Ник Гранулы, Г </t>
  </si>
  <si>
    <t>1000 г/кг</t>
  </si>
  <si>
    <t xml:space="preserve">Ацето Эгрикалчерал Кемиклз Корпорейшн </t>
  </si>
  <si>
    <t>ООО «ФитомагИнтер»</t>
  </si>
  <si>
    <t>ООО «Фреш Форма»</t>
  </si>
  <si>
    <t>ООО «ВПО «ВОЛГОХИМ-НЕФТЬ»</t>
  </si>
  <si>
    <t xml:space="preserve">Цаца, ПС </t>
  </si>
  <si>
    <t>Бензиладенин</t>
  </si>
  <si>
    <t>ООО ТПК «Рости»</t>
  </si>
  <si>
    <t xml:space="preserve">ООО «Агро Эксперт Груп» </t>
  </si>
  <si>
    <t>ООО “ФЛОРА-СИ”</t>
  </si>
  <si>
    <t>АНО “НЭСТ М”</t>
  </si>
  <si>
    <t>Этамон Био, ВРП</t>
  </si>
  <si>
    <t>ООО «AГРОСИНТЕЗ»</t>
  </si>
  <si>
    <t xml:space="preserve">5 г/л воды </t>
  </si>
  <si>
    <t>ООО “AГРОСИНТЕЗ”</t>
  </si>
  <si>
    <t>ЗАО «Агробиотехнология», ГНУ «Всероссийский научно-исследовательский институт защиты растений», ООО Управляющая компания «АБТ-групп»</t>
  </si>
  <si>
    <t>ООО «Инвиво»</t>
  </si>
  <si>
    <t>Бактерра, СП</t>
  </si>
  <si>
    <t>титр не менее 109 КОЕ/г</t>
  </si>
  <si>
    <t>Bacillus subtilis</t>
  </si>
  <si>
    <t>ООО ПО «Сиббиофарм»</t>
  </si>
  <si>
    <t>2,5 ´ 1010 кл/мл</t>
  </si>
  <si>
    <t>Pseudomonas fluorescens, штаммы 7Г, 7Г2К, 17-2</t>
  </si>
  <si>
    <t>ООО «АГРОИМПЭКС»</t>
  </si>
  <si>
    <t>ООО «Бисолби-Интер»</t>
  </si>
  <si>
    <t xml:space="preserve">Бисолбицид, Ж </t>
  </si>
  <si>
    <t>титр не менее 
108 КОЕ/мл</t>
  </si>
  <si>
    <t>Bacillus subtilis, штамм ВL01</t>
  </si>
  <si>
    <t>2 мл/кг</t>
  </si>
  <si>
    <t>ООО «ПАРАДИГМА»</t>
  </si>
  <si>
    <t xml:space="preserve">ООО Управляющая компания «АБТ-групп», ГНУ «Всероссийский научно-исследовательский институт защиты растений» Россельхозакадемии </t>
  </si>
  <si>
    <t>ООО «Управляющая компания «АБТ-групп», Государственное научное учреждение «Всероссийский научно-исследовательский институт защиты растений»</t>
  </si>
  <si>
    <t>Метабактерин, СП</t>
  </si>
  <si>
    <t>титр не менее 1010  КОЕ/г Methylobacterium extorquens NVD BKM B-2879 D + 0,5 г/кг  Валидамицина Streptomyces hygroscopicus subsp, «limoneus» ВКПМ АС-1966 + титр не менее 1010 КОЕ/г Bacillus subtilis ВКПМ В-2918 ИПМ-215</t>
  </si>
  <si>
    <t xml:space="preserve">Methylobacterium extorquens NVD BKM B-2879 D + Валидамицин Streptomyces hygroscopicus subsp, «limoneus» ВКПМ АС-1966 + Bacillus subtilis ВКПМ В-2918 ИПМ-215 </t>
  </si>
  <si>
    <t>ООО «ФЕРМЛАБ»</t>
  </si>
  <si>
    <t>ООО «ОРГАНИК ПАРК»</t>
  </si>
  <si>
    <t xml:space="preserve">ФЕДЕРАЛЬНОЕ ГОСУДАРСТВЕН-НОЕ БЮДЖЕТНОЕ УЧРЕЖДЕНИЕ НАУКИ ИНСТИТУТ БИОХИМИИ И ФИЗИОЛОГИИ МИКРООРГАНИЗ-МОВ ИМ. Г.К.СКРЯБИНА РОССИЙСКОЙ АКАДЕМИИ НАУК </t>
  </si>
  <si>
    <t>ООО “БИОПЕСТИЦИДЫ”</t>
  </si>
  <si>
    <t xml:space="preserve">Трихоплант, СК </t>
  </si>
  <si>
    <t>титр 2×109 КОЕ/см3, штамм GF 2/6</t>
  </si>
  <si>
    <t>Trichoderma longibrachiatum</t>
  </si>
  <si>
    <t>ООО «НПО «БИОТЕХСОЮЗ»</t>
  </si>
  <si>
    <t>0,25-0,50 л/100 л воды</t>
  </si>
  <si>
    <t>ООО Управляющая компания «АБТ-групп»</t>
  </si>
  <si>
    <t>ООО «Фармбиомедсервис»</t>
  </si>
  <si>
    <t>ООО «НВП «БашИнком»</t>
  </si>
  <si>
    <t xml:space="preserve">Биослип БВ, Ж </t>
  </si>
  <si>
    <t>титр не менее 1x108 КОЕ/мл ОРВ</t>
  </si>
  <si>
    <t>ООО «Органик парк»</t>
  </si>
  <si>
    <t>ООО “Инвиво”</t>
  </si>
  <si>
    <t>ООО ПО “Сиббиофарм”</t>
  </si>
  <si>
    <t>ООО «ФУНГИПАК»</t>
  </si>
  <si>
    <t>Инсетим, Ж</t>
  </si>
  <si>
    <t>титр не менее 2х10*9 КОЕ/см3</t>
  </si>
  <si>
    <t>Bacillus thuringiensis, subsp. Thuringiensis, ИПМ-1140</t>
  </si>
  <si>
    <t>ООО "ПАРАДИГМА" </t>
  </si>
  <si>
    <t xml:space="preserve">Клеопатра, КЭ </t>
  </si>
  <si>
    <t>РОТАМ ЛТД. (КНР)</t>
  </si>
  <si>
    <t xml:space="preserve">ООО НПП
“ЭКОСЕРВИС С”
</t>
  </si>
  <si>
    <t>ООО ПО“Сиббиофарм"</t>
  </si>
  <si>
    <t xml:space="preserve">Мекар, МЭ </t>
  </si>
  <si>
    <t>Сарейп, КЭ</t>
  </si>
  <si>
    <t>ООО НБЦ “Фармбиомед”</t>
  </si>
  <si>
    <r>
      <t>0,8 мл/100 м</t>
    </r>
    <r>
      <rPr>
        <vertAlign val="superscript"/>
        <sz val="10"/>
        <color indexed="8"/>
        <rFont val="Times New Roman"/>
        <family val="1"/>
        <charset val="204"/>
      </rPr>
      <t xml:space="preserve">2 </t>
    </r>
  </si>
  <si>
    <t>ООО «ФАРМБИОМЕД-СЕРВИС»</t>
  </si>
  <si>
    <t>ООО “Биоформатек”</t>
  </si>
  <si>
    <t>«АГРОИМПЭКС»</t>
  </si>
  <si>
    <t>1 л/га</t>
  </si>
  <si>
    <t xml:space="preserve">ООО Управляющая компания «АБТ-групп»,ГНУ «Всероссийский научно-исследовательский институт защиты растений» Россельхозакадемии </t>
  </si>
  <si>
    <t>ООО «Управляющая компания «АБТ-групп»,Государственное научное учреждение «Всероссийский научно-исследовательский институт защиты растений»</t>
  </si>
  <si>
    <t>ООО «Управляющая компания 
«АБТ-групп»,Государственное научное учреждение «Всероссийский научно-исследовательский институт защиты растений»</t>
  </si>
  <si>
    <t>60 г/га</t>
  </si>
  <si>
    <t>ООО «Управляющая компания «АБТ-групп»</t>
  </si>
  <si>
    <t>Гуапсин плюс, Ж</t>
  </si>
  <si>
    <r>
      <t>10</t>
    </r>
    <r>
      <rPr>
        <vertAlign val="superscript"/>
        <sz val="10"/>
        <color indexed="8"/>
        <rFont val="Times New Roman"/>
        <family val="1"/>
        <charset val="204"/>
      </rPr>
      <t>11</t>
    </r>
    <r>
      <rPr>
        <sz val="10"/>
        <color indexed="8"/>
        <rFont val="Times New Roman"/>
        <family val="1"/>
        <charset val="204"/>
      </rPr>
      <t xml:space="preserve"> +10</t>
    </r>
    <r>
      <rPr>
        <vertAlign val="superscript"/>
        <sz val="10"/>
        <color indexed="8"/>
        <rFont val="Times New Roman"/>
        <family val="1"/>
        <charset val="204"/>
      </rPr>
      <t>11</t>
    </r>
    <r>
      <rPr>
        <sz val="10"/>
        <color indexed="8"/>
        <rFont val="Times New Roman"/>
        <family val="1"/>
        <charset val="204"/>
      </rPr>
      <t xml:space="preserve"> KOE/мл </t>
    </r>
  </si>
  <si>
    <t>Pseudomonas aureofaciens, штамм IMB B-7096+ Pseudomonas aureofaciens, штамм IMB B-7097</t>
  </si>
  <si>
    <t>ООО «Агротехнологии»</t>
  </si>
  <si>
    <t>МЕРХАВ АГРО ЛТД. (Израиль)</t>
  </si>
  <si>
    <t>Агат-25 Супер, ТПС</t>
  </si>
  <si>
    <t>ООО НЭЛЖ»</t>
  </si>
  <si>
    <t>ООО «ВЫСОКИЙ УРОЖАЙ»  (Украина)</t>
  </si>
  <si>
    <t>ООО «НПФ «Альбит»</t>
  </si>
  <si>
    <t xml:space="preserve">ООО “ПОЛИДОН </t>
  </si>
  <si>
    <t xml:space="preserve">ООО «Органик парк» </t>
  </si>
  <si>
    <t xml:space="preserve">БиоЛарикс, ВРК </t>
  </si>
  <si>
    <t>250 + 50 г/л</t>
  </si>
  <si>
    <t>Дитерпеновые спирты и углеводороды+дигидрокверцетин</t>
  </si>
  <si>
    <t>АО «АМЕТИС»</t>
  </si>
  <si>
    <t>8-16 мл/га</t>
  </si>
  <si>
    <t>ОБЩЕСТВО С ОГРАНИЧЕННОЙ ОТВЕТСТВЕН-НОСТЬЮ «НАУЧНО-ТЕХНОЛОГИЧЕС-КОЕ ПРЕДПРИЯТИЕ ИНСТИТУТА ХИМИИ КНЦ 
УРО РАН»</t>
  </si>
  <si>
    <t xml:space="preserve">Гибб Плюс, ВРК </t>
  </si>
  <si>
    <t>Гиббереллиновые кислоты А4, А7</t>
  </si>
  <si>
    <t>Глобакем НВ (Бельгия)</t>
  </si>
  <si>
    <t>Гиббера, ВР</t>
  </si>
  <si>
    <t xml:space="preserve">Гиберелон, ВРП </t>
  </si>
  <si>
    <t>ООО «АГРОСИНТЕЗ»</t>
  </si>
  <si>
    <t>50-80 г/т</t>
  </si>
  <si>
    <t>Детка, ПС</t>
  </si>
  <si>
    <t>11 +0,5 г/кг</t>
  </si>
  <si>
    <t>6-бензиламинопурин+тиамин</t>
  </si>
  <si>
    <t xml:space="preserve">ООО «ОРТОН» </t>
  </si>
  <si>
    <t>1,5-2 мг/почку</t>
  </si>
  <si>
    <t>ООО НПП “Биохимзащита”</t>
  </si>
  <si>
    <t>ООО «АГРИТЕК»</t>
  </si>
  <si>
    <t>Почкорост, ПС</t>
  </si>
  <si>
    <t>6-бензиламинопурин</t>
  </si>
  <si>
    <t xml:space="preserve">1,5-2,0 мг/почку </t>
  </si>
  <si>
    <t>Сальдо, ВР</t>
  </si>
  <si>
    <t>6-бензиладенин</t>
  </si>
  <si>
    <t>ООО “Фирма "Зеленая Аптека Садовода”</t>
  </si>
  <si>
    <t>ЗАО “Аметис”</t>
  </si>
  <si>
    <t xml:space="preserve">ЭкстраКор, ВРП </t>
  </si>
  <si>
    <t>650 + 140 + 160 г/кг</t>
  </si>
  <si>
    <t>Проантоцианидины + параоксибензойные кислоты + дигидрокверцетин</t>
  </si>
  <si>
    <t>АО “АМЕТИСТ”</t>
  </si>
  <si>
    <t>8-16 г/га</t>
  </si>
  <si>
    <t>Индивидуальный предприниматель Янина Маргарита Михайловна</t>
  </si>
  <si>
    <t xml:space="preserve">(за 1-2 квартал (одной суммой) - к 10 июня) </t>
  </si>
  <si>
    <t xml:space="preserve">  токсичных элементов</t>
  </si>
  <si>
    <t xml:space="preserve">Субъект РФ   __________________            </t>
  </si>
  <si>
    <t>Объемы обследованных и заселенных площадей по указанным в таблице вредным объектам должны подаваться согласно правилам подсчета этих объемов заложенных в приложение №1 оперативной отчетности по защите растений</t>
  </si>
  <si>
    <t xml:space="preserve"> микробиологических пестицидов, агрохимикатов, заквасок, эм-препаратов на 10. _____</t>
  </si>
  <si>
    <t xml:space="preserve">            Баксис</t>
  </si>
  <si>
    <t xml:space="preserve">            Метаризин</t>
  </si>
  <si>
    <t xml:space="preserve">            Биоагро-РР</t>
  </si>
  <si>
    <t xml:space="preserve">         Азолен</t>
  </si>
  <si>
    <t>* - объемы препаратов в отмеченных ячейках следует расписать под таблицей (из строк 13,22,28,31,35,43,47)</t>
  </si>
  <si>
    <r>
      <t xml:space="preserve">4) Объемы и производства </t>
    </r>
    <r>
      <rPr>
        <sz val="12"/>
        <color indexed="10"/>
        <rFont val="Times New Roman"/>
        <family val="1"/>
        <charset val="204"/>
      </rPr>
      <t>гуматов</t>
    </r>
    <r>
      <rPr>
        <sz val="12"/>
        <color indexed="10"/>
        <rFont val="Times New Roman"/>
        <family val="1"/>
        <charset val="204"/>
      </rPr>
      <t xml:space="preserve"> </t>
    </r>
    <r>
      <rPr>
        <u/>
        <sz val="12"/>
        <color indexed="10"/>
        <rFont val="Times New Roman"/>
        <family val="1"/>
        <charset val="204"/>
      </rPr>
      <t>ЗАПРЕЩАЕТСЯ</t>
    </r>
    <r>
      <rPr>
        <sz val="12"/>
        <rFont val="Times New Roman"/>
        <family val="1"/>
        <charset val="204"/>
      </rPr>
      <t xml:space="preserve"> вносить в данную таблицу </t>
    </r>
  </si>
  <si>
    <r>
      <t xml:space="preserve">5) В дополнительную таблицу необходимо расшифровывать названия препаратов, объемы которых в сумме пописываются в строке </t>
    </r>
    <r>
      <rPr>
        <i/>
        <u/>
        <sz val="14"/>
        <color indexed="10"/>
        <rFont val="Times New Roman"/>
        <family val="1"/>
        <charset val="204"/>
      </rPr>
      <t>13) 22) 28) 31) 35) 43) 47) ДРУГИЕ</t>
    </r>
  </si>
  <si>
    <t>сколекотрихоз</t>
  </si>
  <si>
    <t>септориоз метелки</t>
  </si>
  <si>
    <t>чернь метелки (оливковая плесень)</t>
  </si>
  <si>
    <t>в т.ч. на озимых зерновых</t>
  </si>
  <si>
    <t>на яровых зерновых</t>
  </si>
  <si>
    <t>полосатая пятнистость</t>
  </si>
  <si>
    <t>сетчатая пятнистость</t>
  </si>
  <si>
    <t>фитоэкспертизы семян зернобобовых культур в 20__ г</t>
  </si>
  <si>
    <t>a18god1</t>
  </si>
  <si>
    <t>b18god1</t>
  </si>
  <si>
    <t>c18god1</t>
  </si>
  <si>
    <t>d18god1</t>
  </si>
  <si>
    <t>e18god1</t>
  </si>
  <si>
    <t>f18god1</t>
  </si>
  <si>
    <t>g18god1</t>
  </si>
  <si>
    <t>h18god1</t>
  </si>
  <si>
    <t>i18god1</t>
  </si>
  <si>
    <t>j18god1</t>
  </si>
  <si>
    <t>k18god1</t>
  </si>
  <si>
    <t>l18god1</t>
  </si>
  <si>
    <t>m18god1</t>
  </si>
  <si>
    <t>n18god1</t>
  </si>
  <si>
    <t>o18god1</t>
  </si>
  <si>
    <t>p18god1</t>
  </si>
  <si>
    <t>q18god1</t>
  </si>
  <si>
    <t>r18god1</t>
  </si>
  <si>
    <t>s18god1</t>
  </si>
  <si>
    <t>t18god1</t>
  </si>
  <si>
    <t>u18god1</t>
  </si>
  <si>
    <t>v18god1</t>
  </si>
  <si>
    <t>w18god1</t>
  </si>
  <si>
    <t>x18god1</t>
  </si>
  <si>
    <t>y18god1</t>
  </si>
  <si>
    <t>z18god1</t>
  </si>
  <si>
    <t>aa18god1</t>
  </si>
  <si>
    <t>ab18god1</t>
  </si>
  <si>
    <t>ac18god1</t>
  </si>
  <si>
    <t>ad18god1</t>
  </si>
  <si>
    <t>ae18god1</t>
  </si>
  <si>
    <t xml:space="preserve">Примечание: В ячейках где стоят "0", "#ДЕЛ/0!", проставлены формулы. После заполнения </t>
  </si>
  <si>
    <r>
      <t xml:space="preserve">фитоэкспертизы семян других </t>
    </r>
    <r>
      <rPr>
        <b/>
        <u/>
        <sz val="14"/>
        <color indexed="8"/>
        <rFont val="Times New Roman"/>
        <family val="1"/>
        <charset val="204"/>
      </rPr>
      <t>озимых</t>
    </r>
    <r>
      <rPr>
        <sz val="14"/>
        <color indexed="8"/>
        <rFont val="Times New Roman"/>
        <family val="1"/>
        <charset val="204"/>
      </rPr>
      <t xml:space="preserve"> культур (название культуры) в 20__ г</t>
    </r>
  </si>
  <si>
    <t>a18god2</t>
  </si>
  <si>
    <t>b18god2</t>
  </si>
  <si>
    <t>c18god2</t>
  </si>
  <si>
    <t>d18god2</t>
  </si>
  <si>
    <t>e18god2</t>
  </si>
  <si>
    <t>f18god2</t>
  </si>
  <si>
    <t>g18god2</t>
  </si>
  <si>
    <t>h18god2</t>
  </si>
  <si>
    <t>i18god2</t>
  </si>
  <si>
    <t>j18god2</t>
  </si>
  <si>
    <t>k18god2</t>
  </si>
  <si>
    <t>l18god2</t>
  </si>
  <si>
    <t>m18god2</t>
  </si>
  <si>
    <t>n18god2</t>
  </si>
  <si>
    <t>o18god2</t>
  </si>
  <si>
    <t>p18god2</t>
  </si>
  <si>
    <t>q18god2</t>
  </si>
  <si>
    <t>r18god2</t>
  </si>
  <si>
    <t>s18god2</t>
  </si>
  <si>
    <t>t18god2</t>
  </si>
  <si>
    <t>u18god2</t>
  </si>
  <si>
    <t>v18god2</t>
  </si>
  <si>
    <t>w18god2</t>
  </si>
  <si>
    <t>x18god2</t>
  </si>
  <si>
    <t>y18god2</t>
  </si>
  <si>
    <t>z18god2</t>
  </si>
  <si>
    <t>aa18god2</t>
  </si>
  <si>
    <t>ab18god2</t>
  </si>
  <si>
    <t>ac18god2</t>
  </si>
  <si>
    <t>ad18god2</t>
  </si>
  <si>
    <t>ae18god2</t>
  </si>
  <si>
    <t>af18god2</t>
  </si>
  <si>
    <t>ag18god2</t>
  </si>
  <si>
    <t>ah18god2</t>
  </si>
  <si>
    <t>ai18god2</t>
  </si>
  <si>
    <t>фитоэкспертизы семян других яровых культур (название культуры) в 20__ г</t>
  </si>
  <si>
    <t>Движение средств защиты растений за первое полугодие 2021 год</t>
  </si>
  <si>
    <t>Агри Звезда Кфт. (Венгрия)</t>
  </si>
  <si>
    <t xml:space="preserve">70 мл/л воды </t>
  </si>
  <si>
    <t>Хет-трик, СК</t>
  </si>
  <si>
    <t>333 + 67 + 17 г/л</t>
  </si>
  <si>
    <t>Имидаклоприд + дифеноконазол + тебуконазол</t>
  </si>
  <si>
    <t xml:space="preserve">Бомбарда, КС </t>
  </si>
  <si>
    <t>130 + 90 + 60 г/л</t>
  </si>
  <si>
    <t>Тиаметоксам + имидаклоприд + фипронил</t>
  </si>
  <si>
    <t xml:space="preserve">Витакс, КС </t>
  </si>
  <si>
    <t xml:space="preserve">Гаучо Эво, КС </t>
  </si>
  <si>
    <t>175 + 100 г/л</t>
  </si>
  <si>
    <t>Кипер, КС</t>
  </si>
  <si>
    <t>ООО «СЭЙФТИ ФИЛД КОРПОРЭЙШН»</t>
  </si>
  <si>
    <t xml:space="preserve">Тиамакс, КС </t>
  </si>
  <si>
    <t>АО «ФМРус», 
ООО «Агрохиминвест»</t>
  </si>
  <si>
    <t xml:space="preserve">Багрец, КС </t>
  </si>
  <si>
    <t>50 + 21 г/л</t>
  </si>
  <si>
    <t>Флудиоксонил + азоксистробин</t>
  </si>
  <si>
    <t>ООО «ФРАНДЕСА», ООО «Франдеса» (Республика Беларусь)</t>
  </si>
  <si>
    <t xml:space="preserve">Вайбранс Трио, КС </t>
  </si>
  <si>
    <t>25 + 25 +10 г/л</t>
  </si>
  <si>
    <t>Седаксан + флудиоксонил + тебуконазол</t>
  </si>
  <si>
    <t xml:space="preserve">Вайбранс Экстра, КС </t>
  </si>
  <si>
    <t>22,5 + 15 + 15 г/л</t>
  </si>
  <si>
    <t>Флудиоксонил + мефеноксам + седаксан</t>
  </si>
  <si>
    <t xml:space="preserve">Вайбранс, КС </t>
  </si>
  <si>
    <t>Седаксан</t>
  </si>
  <si>
    <t xml:space="preserve">Грандсил, КС </t>
  </si>
  <si>
    <t>Дерозал Евро, КС</t>
  </si>
  <si>
    <t xml:space="preserve">Дивиденд Экстрим, КС </t>
  </si>
  <si>
    <t>92 + 23 г/л</t>
  </si>
  <si>
    <t>Дифеноконазол + мефеноксам</t>
  </si>
  <si>
    <t>Идикум, СК</t>
  </si>
  <si>
    <t>133 + 100 + 6,7 г/л</t>
  </si>
  <si>
    <t>Ипродион + имидаклоприд + дифеноконазол</t>
  </si>
  <si>
    <t xml:space="preserve">Кинто Плюс, КС </t>
  </si>
  <si>
    <t>33,3 + 33,3 + 33,3 г/л</t>
  </si>
  <si>
    <t>Флуксапироксад + тритиконазол + флудиоксонил</t>
  </si>
  <si>
    <t xml:space="preserve">Люмисена, ТС </t>
  </si>
  <si>
    <t>Оксатиапипролин</t>
  </si>
  <si>
    <t xml:space="preserve">Максим Адванс, КС </t>
  </si>
  <si>
    <t>150 + 25+ 20 г/л</t>
  </si>
  <si>
    <t xml:space="preserve">Тиабендазол + флудиоксонил+мефеноксам </t>
  </si>
  <si>
    <t>Максим Кватро, КС</t>
  </si>
  <si>
    <t>300+37,5+30+15 г/л</t>
  </si>
  <si>
    <t>Тиабендазол+флудиоксонил+мефеноксам+азоксистробин</t>
  </si>
  <si>
    <t>Серкадис, КС</t>
  </si>
  <si>
    <t>Флксапироксад</t>
  </si>
  <si>
    <t>Стандак Топ, КС</t>
  </si>
  <si>
    <t>25+250+225г/л</t>
  </si>
  <si>
    <t>пироклостробин+фипронил+тиофанат-метил</t>
  </si>
  <si>
    <t xml:space="preserve">БАСФ Агро Б.В. </t>
  </si>
  <si>
    <t xml:space="preserve">Тирада, СК </t>
  </si>
  <si>
    <t>400 г/л + 30 г/л</t>
  </si>
  <si>
    <t>Тирам + дифеноконазол</t>
  </si>
  <si>
    <t xml:space="preserve">ТМТД, ТПС </t>
  </si>
  <si>
    <t xml:space="preserve">Экселент, КС </t>
  </si>
  <si>
    <t>Пикоксистробин</t>
  </si>
  <si>
    <t>ООО «ПРИОРИТЕТ ПЛЮС»</t>
  </si>
  <si>
    <t xml:space="preserve">Акардо, ККР </t>
  </si>
  <si>
    <t>Спиродиклофен</t>
  </si>
  <si>
    <t xml:space="preserve">Альтаир, КЭ </t>
  </si>
  <si>
    <t xml:space="preserve">Батрайдер, СК </t>
  </si>
  <si>
    <t xml:space="preserve">Беретта, МД </t>
  </si>
  <si>
    <t>60 + 40 + 30 г/л</t>
  </si>
  <si>
    <t>Бифентрин + тиаметоксам + альфа-циперметрин</t>
  </si>
  <si>
    <t xml:space="preserve">Бомбер, ДШ </t>
  </si>
  <si>
    <t>300 + 130 г/кг</t>
  </si>
  <si>
    <t xml:space="preserve">Тиабендазол + циперметрин </t>
  </si>
  <si>
    <t xml:space="preserve">5 г/20 м3 </t>
  </si>
  <si>
    <r>
      <t>0,2 г/100 м</t>
    </r>
    <r>
      <rPr>
        <vertAlign val="superscript"/>
        <sz val="10"/>
        <color indexed="8"/>
        <rFont val="Times New Roman"/>
        <family val="1"/>
        <charset val="204"/>
      </rPr>
      <t>2</t>
    </r>
  </si>
  <si>
    <r>
      <t>40 г/10 м</t>
    </r>
    <r>
      <rPr>
        <vertAlign val="superscript"/>
        <sz val="10"/>
        <color indexed="8"/>
        <rFont val="Times New Roman"/>
        <family val="1"/>
        <charset val="204"/>
      </rPr>
      <t>2</t>
    </r>
    <r>
      <rPr>
        <sz val="10"/>
        <color indexed="8"/>
        <rFont val="Times New Roman"/>
        <family val="1"/>
        <charset val="204"/>
      </rPr>
      <t xml:space="preserve"> </t>
    </r>
  </si>
  <si>
    <t xml:space="preserve">Гарпун, КС </t>
  </si>
  <si>
    <t>115 + 106 г/л</t>
  </si>
  <si>
    <t>Ацетамиприд + лямбда-цигалотрин</t>
  </si>
  <si>
    <t>ООО «Тетра Хим»</t>
  </si>
  <si>
    <t>Диазинон Экспресс, КЭ</t>
  </si>
  <si>
    <t xml:space="preserve">Дифломайт, СК </t>
  </si>
  <si>
    <t>Дифловидазин</t>
  </si>
  <si>
    <t>Агро-Кеми Кфт. (Венгрия)</t>
  </si>
  <si>
    <t xml:space="preserve">Иноксифен, КЭ </t>
  </si>
  <si>
    <t>Пирипроксифен</t>
  </si>
  <si>
    <t>Инсегар, ВДГ</t>
  </si>
  <si>
    <t>ООО "Сингента"</t>
  </si>
  <si>
    <t xml:space="preserve">Искра Золотая Просто, ВР </t>
  </si>
  <si>
    <t>АО «ТПК Техноэкспорт»</t>
  </si>
  <si>
    <r>
      <t>1,0 л/10 м</t>
    </r>
    <r>
      <rPr>
        <vertAlign val="superscript"/>
        <sz val="8"/>
        <color theme="1"/>
        <rFont val="Times New Roman"/>
        <family val="1"/>
        <charset val="204"/>
      </rPr>
      <t>2</t>
    </r>
    <r>
      <rPr>
        <sz val="8"/>
        <color theme="1"/>
        <rFont val="Times New Roman"/>
        <family val="1"/>
        <charset val="204"/>
      </rPr>
      <t xml:space="preserve"> </t>
    </r>
  </si>
  <si>
    <r>
      <t>1 мл/100 м</t>
    </r>
    <r>
      <rPr>
        <vertAlign val="superscript"/>
        <sz val="8"/>
        <color theme="1"/>
        <rFont val="Times New Roman"/>
        <family val="1"/>
        <charset val="204"/>
      </rPr>
      <t>2</t>
    </r>
    <r>
      <rPr>
        <sz val="8"/>
        <color theme="1"/>
        <rFont val="Times New Roman"/>
        <family val="1"/>
        <charset val="204"/>
      </rPr>
      <t xml:space="preserve"> </t>
    </r>
  </si>
  <si>
    <t xml:space="preserve">1/4 таблетки/
2 л почвы </t>
  </si>
  <si>
    <t>0,2 г/
100 м2</t>
  </si>
  <si>
    <r>
      <t>6 г/м</t>
    </r>
    <r>
      <rPr>
        <vertAlign val="superscript"/>
        <sz val="8"/>
        <color theme="1"/>
        <rFont val="Calibri"/>
        <family val="2"/>
        <charset val="204"/>
        <scheme val="minor"/>
      </rPr>
      <t>3</t>
    </r>
  </si>
  <si>
    <t>Конфибой, ВРК</t>
  </si>
  <si>
    <t>имидаклоприд</t>
  </si>
  <si>
    <t>ООО "ИПРОХИМ"</t>
  </si>
  <si>
    <t xml:space="preserve">5 мл/5 л воды </t>
  </si>
  <si>
    <t xml:space="preserve">Лирум, СК </t>
  </si>
  <si>
    <t>60 + 18 г/л</t>
  </si>
  <si>
    <t>Циантранилипрол + абамектин</t>
  </si>
  <si>
    <t xml:space="preserve">Лямбда-С, КЭ </t>
  </si>
  <si>
    <t>ООО НПО «РосАгроХим», ООО «АгроХимИнвест»</t>
  </si>
  <si>
    <t>Мелория, КС</t>
  </si>
  <si>
    <t>141 + 106 г/л</t>
  </si>
  <si>
    <t>Тиаметоксам + лямбда-цигалотрин</t>
  </si>
  <si>
    <t xml:space="preserve">Орбита Люкс, КЭ </t>
  </si>
  <si>
    <t>400 + 50 г/л</t>
  </si>
  <si>
    <t xml:space="preserve">Фенитротион + дельтаметрин </t>
  </si>
  <si>
    <t>Патрий, КЭ</t>
  </si>
  <si>
    <t xml:space="preserve">Пирелли, КЭ </t>
  </si>
  <si>
    <t>400 + 20 г/л</t>
  </si>
  <si>
    <t xml:space="preserve">Питомец, КС </t>
  </si>
  <si>
    <t>Тиаметоксам + альфа-циперметрин</t>
  </si>
  <si>
    <t>Теппеки, ВДГ</t>
  </si>
  <si>
    <t>Флоникамид</t>
  </si>
  <si>
    <t>Террадим, КЭ</t>
  </si>
  <si>
    <t>ООО ГК «ЗЕМЛЯКОФФ», ООО «ГРАНУМ»</t>
  </si>
  <si>
    <t>Торег, КС</t>
  </si>
  <si>
    <r>
      <t>30 г/м</t>
    </r>
    <r>
      <rPr>
        <vertAlign val="superscript"/>
        <sz val="10"/>
        <color indexed="8"/>
        <rFont val="Times New Roman"/>
        <family val="1"/>
        <charset val="204"/>
      </rPr>
      <t xml:space="preserve">3 </t>
    </r>
  </si>
  <si>
    <t xml:space="preserve">Фумфайтер, ТАБ </t>
  </si>
  <si>
    <t>Цепеллин Эдванс, КЭ</t>
  </si>
  <si>
    <t>Люфенурон</t>
  </si>
  <si>
    <t xml:space="preserve">Шанс Профи, ВДГ </t>
  </si>
  <si>
    <t xml:space="preserve">Шансилин, ВДГ </t>
  </si>
  <si>
    <t xml:space="preserve">Эфория, КС </t>
  </si>
  <si>
    <t>106 + 141 г/л</t>
  </si>
  <si>
    <t xml:space="preserve">Эфробел, КС </t>
  </si>
  <si>
    <t xml:space="preserve">Юнона, МЭ </t>
  </si>
  <si>
    <t>Эмамектин бензоат</t>
  </si>
  <si>
    <t>АО«Щелково Агрохим»</t>
  </si>
  <si>
    <t>Слизнеед Нео, Г</t>
  </si>
  <si>
    <t xml:space="preserve">7 г/10 м2 </t>
  </si>
  <si>
    <t xml:space="preserve">Абакус Прайм, СЭ </t>
  </si>
  <si>
    <t>85 + 62,5 г/л</t>
  </si>
  <si>
    <t>Пираклостробин + эпоксиконазол</t>
  </si>
  <si>
    <t xml:space="preserve">Альтруист, СК </t>
  </si>
  <si>
    <t>Амистар Нэкст, МД</t>
  </si>
  <si>
    <t>Азоксистробин+ципроконозол</t>
  </si>
  <si>
    <t xml:space="preserve">Амистар Топ, СК </t>
  </si>
  <si>
    <t>200 + 125 г/л</t>
  </si>
  <si>
    <t>Азоксистробин + дифеноконазол</t>
  </si>
  <si>
    <t xml:space="preserve">Архитект, СЭ </t>
  </si>
  <si>
    <t>100 + 25 г + 150 г/л</t>
  </si>
  <si>
    <t>Пираклостробин + прогексадион кальция + мепикват-хлорид</t>
  </si>
  <si>
    <t>Балий, КМЭ</t>
  </si>
  <si>
    <t>180 + 120 г/л</t>
  </si>
  <si>
    <t>Пропиконазол + азоксистробин</t>
  </si>
  <si>
    <t xml:space="preserve">100 мл/10 л воды </t>
  </si>
  <si>
    <t>Вендетта, КС</t>
  </si>
  <si>
    <t>150 г/л + 375 г/л</t>
  </si>
  <si>
    <t xml:space="preserve">Азоксистробин+флуазинам </t>
  </si>
  <si>
    <t>6</t>
  </si>
  <si>
    <t xml:space="preserve">Гренни, КС </t>
  </si>
  <si>
    <t xml:space="preserve">Деларо, КС </t>
  </si>
  <si>
    <t>175 + 150 г/л</t>
  </si>
  <si>
    <t>Протиоконазол + трифлоксистробин</t>
  </si>
  <si>
    <t xml:space="preserve">Домарк, МЭ </t>
  </si>
  <si>
    <t>Изагро С.п.А.</t>
  </si>
  <si>
    <t xml:space="preserve">Зерокс, ВКР </t>
  </si>
  <si>
    <t>3000 мг/л</t>
  </si>
  <si>
    <t>Коллоидное серебро</t>
  </si>
  <si>
    <t>ООО «НАНОБИОТЕХ»</t>
  </si>
  <si>
    <t xml:space="preserve">Зорвек Энкантия, СЭ </t>
  </si>
  <si>
    <t>300 + 30 г/л</t>
  </si>
  <si>
    <t>Фамоксадон + оксатиапипролин</t>
  </si>
  <si>
    <t xml:space="preserve">Казимир, КС </t>
  </si>
  <si>
    <t xml:space="preserve">Комиссар, КЭ </t>
  </si>
  <si>
    <t xml:space="preserve">Крез, КС </t>
  </si>
  <si>
    <t>100 + 200 г/л</t>
  </si>
  <si>
    <t>Крезоксим-метил + боскалид</t>
  </si>
  <si>
    <t xml:space="preserve">Кристалл, КС </t>
  </si>
  <si>
    <t>160 + 100 + 90 г/л</t>
  </si>
  <si>
    <t>Эпоксиконазол + пираклостробин + боскалид</t>
  </si>
  <si>
    <t xml:space="preserve">Мистерия, МЭ </t>
  </si>
  <si>
    <t>80 + 80 + 40 г/л</t>
  </si>
  <si>
    <t>Пираклостробин + тебуконазол + дифеноконазол</t>
  </si>
  <si>
    <t xml:space="preserve">15-20 г/10 л воды </t>
  </si>
  <si>
    <t>Пиктор Актив, КС</t>
  </si>
  <si>
    <t>250 + 150 г/кг</t>
  </si>
  <si>
    <t>Пираклостробин + боскалид</t>
  </si>
  <si>
    <t xml:space="preserve">Провизор, СК </t>
  </si>
  <si>
    <t xml:space="preserve">4-6 мл/15 л воды </t>
  </si>
  <si>
    <t xml:space="preserve">Стробитек Мульти, КС </t>
  </si>
  <si>
    <t>150 + 125 г/л</t>
  </si>
  <si>
    <t>Пропиконазол + крезоксим-метил</t>
  </si>
  <si>
    <t>Стробишанс Про, СК</t>
  </si>
  <si>
    <t>200 +80 г/л</t>
  </si>
  <si>
    <t>Таношанс, ВДГ</t>
  </si>
  <si>
    <t xml:space="preserve">Тилт Турбо, КЭ </t>
  </si>
  <si>
    <t>450 + 125 г/л</t>
  </si>
  <si>
    <t>Фенпропидин + пропиконазол</t>
  </si>
  <si>
    <t xml:space="preserve">Титул Трио, ККР </t>
  </si>
  <si>
    <t>160 + 80 + 80 г/л</t>
  </si>
  <si>
    <t>Тебуконазол + пропиконазол + ципроконазол</t>
  </si>
  <si>
    <t>Фараон, КЭ</t>
  </si>
  <si>
    <t>ООО "АНПП "АГРОХИМ-ХХI"</t>
  </si>
  <si>
    <t xml:space="preserve">30 г/м3 </t>
  </si>
  <si>
    <t xml:space="preserve">Феразим Грин, КС </t>
  </si>
  <si>
    <t>Карбендазим + пираклостробин</t>
  </si>
  <si>
    <t xml:space="preserve">Фортуна Экстра, ВДГ </t>
  </si>
  <si>
    <t>ООО «Агрорус и Ко»; Агрия АД</t>
  </si>
  <si>
    <t xml:space="preserve">Фуджи 1, КЭ </t>
  </si>
  <si>
    <t>416 г/л</t>
  </si>
  <si>
    <t>Изопротиолан</t>
  </si>
  <si>
    <t>Суми Агро Европа Лимитед (Великобритания)</t>
  </si>
  <si>
    <t xml:space="preserve">Чемп ДП, ВДГ </t>
  </si>
  <si>
    <t>576 г/кг</t>
  </si>
  <si>
    <t>Меди гидроксид</t>
  </si>
  <si>
    <t>НУФАРМ ГмбХ &amp; Ко КГ</t>
  </si>
  <si>
    <t>Эминент, МЭ</t>
  </si>
  <si>
    <t>Агроника Гранд, МД</t>
  </si>
  <si>
    <t>Агротех-Гарант-22, КЭ</t>
  </si>
  <si>
    <t xml:space="preserve">Десмедифам+фенмедифам </t>
  </si>
  <si>
    <t>Агрошанс,ВК</t>
  </si>
  <si>
    <t>500  г/л</t>
  </si>
  <si>
    <t>МЦПА к-ты</t>
  </si>
  <si>
    <t xml:space="preserve">Акрис, СЭ </t>
  </si>
  <si>
    <t>280 г/л + 250 г/л</t>
  </si>
  <si>
    <t xml:space="preserve">Диметенамид-Р + тербутилазин </t>
  </si>
  <si>
    <t xml:space="preserve">БАСФ Корпорэйшн (США) </t>
  </si>
  <si>
    <t>Акцент, КЭ</t>
  </si>
  <si>
    <t>0,3</t>
  </si>
  <si>
    <t>Алсион, ВДГ</t>
  </si>
  <si>
    <t>0,01</t>
  </si>
  <si>
    <t>0,15</t>
  </si>
  <si>
    <t>0,1</t>
  </si>
  <si>
    <t>Ампир Экстра, ВР</t>
  </si>
  <si>
    <t>ООО «ХИМ-СНАБ», ООО «БРОХИМ»</t>
  </si>
  <si>
    <t>Аркан, ВДГ</t>
  </si>
  <si>
    <t>250 + 150 + 80 г/кг</t>
  </si>
  <si>
    <t>Римсульфурон + тифенсульфурон-метил + флорасулам</t>
  </si>
  <si>
    <t>Балерина Форте, СЭ</t>
  </si>
  <si>
    <t>300 + 37,5 + 10 г/л</t>
  </si>
  <si>
    <t>2,4-Д (сложный 2-этилгексиловый эфир) + пиклорам + флорасулам</t>
  </si>
  <si>
    <t>Бентазолин, ВР</t>
  </si>
  <si>
    <t>ОБЩЕСТВО С ОГРАНИЧЕННОЙ ОТВЕТСТВЕННОСТЬЮ «АГРОХИМСТРОЙ»</t>
  </si>
  <si>
    <t>Бизон Эдванс, КЭ</t>
  </si>
  <si>
    <t>350 + 2 г/л</t>
  </si>
  <si>
    <t>Бентазон + тифенсульфурон-метил</t>
  </si>
  <si>
    <t>Бихард, СЭ</t>
  </si>
  <si>
    <t>326 + 8,5 г/л</t>
  </si>
  <si>
    <t>Бицепс 300, МКЭ</t>
  </si>
  <si>
    <t>150 г/л + 150 г/л</t>
  </si>
  <si>
    <t>Велосити Пауэр, ВДГ</t>
  </si>
  <si>
    <t>22,5 + 11,3 + 135 г/кг</t>
  </si>
  <si>
    <t>Тиенкарбазон-метил + йодосульфурон-метил-натрия+антидот мефенпир-диэтила</t>
  </si>
  <si>
    <t>Визион, ВДГ</t>
  </si>
  <si>
    <t>288 + 280 г/кг</t>
  </si>
  <si>
    <t>Мезотрион + амикарбазон</t>
  </si>
  <si>
    <t>Витара, ВР</t>
  </si>
  <si>
    <t>«Тагрос Кемикалс Индия ПВТ Лимитед» (Индия)</t>
  </si>
  <si>
    <t>0,2</t>
  </si>
  <si>
    <t>Галмет, КЭ</t>
  </si>
  <si>
    <t>“ЮНАЙТЕДХИМ-ПРОМ”</t>
  </si>
  <si>
    <t>Галокситин, КЭ</t>
  </si>
  <si>
    <t>ООО «АгроХимСтрой»</t>
  </si>
  <si>
    <t>Глитерр, ВР</t>
  </si>
  <si>
    <t>1,5</t>
  </si>
  <si>
    <t>0,008</t>
  </si>
  <si>
    <t>Дифронт, КЭ</t>
  </si>
  <si>
    <t xml:space="preserve">Евро-Лайтнинг, ВРК </t>
  </si>
  <si>
    <t>0,75</t>
  </si>
  <si>
    <t>Изобен, ВР</t>
  </si>
  <si>
    <t>0,8</t>
  </si>
  <si>
    <t>0,03</t>
  </si>
  <si>
    <t>3</t>
  </si>
  <si>
    <t>Каптора Плюс, ВРК</t>
  </si>
  <si>
    <t>16,5 + 7,5 г/л</t>
  </si>
  <si>
    <t>Карибу С, ВДГ</t>
  </si>
  <si>
    <t>Каспер, ВРК</t>
  </si>
  <si>
    <t>40 г/л)</t>
  </si>
  <si>
    <t>Когорта, ВГР</t>
  </si>
  <si>
    <t>330 + 150 г/л</t>
  </si>
  <si>
    <t>Бентазон + фомесафен</t>
  </si>
  <si>
    <t>Конвизо 1, МД</t>
  </si>
  <si>
    <t>50 + 30 г/л</t>
  </si>
  <si>
    <t>Форамсульфурон + тиенкарбазон-метил</t>
  </si>
  <si>
    <t>Лазурит Ультра, СК</t>
  </si>
  <si>
    <t xml:space="preserve">Ланкастер, КЭ </t>
  </si>
  <si>
    <t>Ларен Мет Про, ВДГ</t>
  </si>
  <si>
    <t>Лаудис, ВДГ</t>
  </si>
  <si>
    <t>200 + 100 г/кг</t>
  </si>
  <si>
    <t>Темботрион+антидот изоксадифен-этила</t>
  </si>
  <si>
    <t>Листего Про, ВР</t>
  </si>
  <si>
    <t>Лонтерр, ВДГ</t>
  </si>
  <si>
    <t>Меис, КС</t>
  </si>
  <si>
    <t>Меткий, МД</t>
  </si>
  <si>
    <t>75 + 30 г/л</t>
  </si>
  <si>
    <t>0,6</t>
  </si>
  <si>
    <t>Номини Суприм, СЭ</t>
  </si>
  <si>
    <t> 100 + 40 г/л</t>
  </si>
  <si>
    <t>Пропанамид + Пиримидинил(тио)бензоаты</t>
  </si>
  <si>
    <t>Кумиаи Кемикал Индастри Ко. Лтд.</t>
  </si>
  <si>
    <t>Орлан, МК</t>
  </si>
  <si>
    <t>250 + 63 г/л</t>
  </si>
  <si>
    <t>Пальмира, СЭ</t>
  </si>
  <si>
    <t>300 г/л)</t>
  </si>
  <si>
    <t>Пиранья, КЭ</t>
  </si>
  <si>
    <t>Плектор, ВДГ</t>
  </si>
  <si>
    <t xml:space="preserve">Диклосулам </t>
  </si>
  <si>
    <t>Подмарин, КЭ</t>
  </si>
  <si>
    <t>0,015+0,01</t>
  </si>
  <si>
    <t xml:space="preserve">Прима Форте 195, СЭ </t>
  </si>
  <si>
    <t>180 г/л + 10 г/л + 5 г/л</t>
  </si>
  <si>
    <t>2,4-Д (2-этилгексиловый эфир) + аминопиралид + флорасулам</t>
  </si>
  <si>
    <t>ДАУ АГРОСАЕНСЕС ВЕРТРИБСГЕЗЕЛЬШАФТ М.Б.Х.</t>
  </si>
  <si>
    <t>Променад, СК</t>
  </si>
  <si>
    <t>ООО «ЛИСТЕРРА»; ООО «Русюрофарм»</t>
  </si>
  <si>
    <t>Пульс-Стар, ВРК</t>
  </si>
  <si>
    <t>ООО «Химагромарке-тинг.РУ»</t>
  </si>
  <si>
    <t>1,3</t>
  </si>
  <si>
    <t>0,015</t>
  </si>
  <si>
    <t>Сальса Про, ВДГ</t>
  </si>
  <si>
    <t>0,025</t>
  </si>
  <si>
    <t>1,4</t>
  </si>
  <si>
    <t>Сойл Флюид, КС</t>
  </si>
  <si>
    <t>Стеллар Плюс, ВРК</t>
  </si>
  <si>
    <t>160 + 50 г/л</t>
  </si>
  <si>
    <t>Дикамба (натриевая соль) + топрамезон</t>
  </si>
  <si>
    <t>Террагард, СЭ</t>
  </si>
  <si>
    <t>ООО «Агрорус и Ко»; Агрия АД (Болгария)</t>
  </si>
  <si>
    <t>0,006</t>
  </si>
  <si>
    <t xml:space="preserve">Топик, КЭ </t>
  </si>
  <si>
    <t>0,4</t>
  </si>
  <si>
    <t>Топшот 113, МД</t>
  </si>
  <si>
    <t>100 + 13,33 г/л</t>
  </si>
  <si>
    <t>Цигалофоп-бутил + пеноксулам</t>
  </si>
  <si>
    <t xml:space="preserve">Трейсер, КЭ </t>
  </si>
  <si>
    <t>Трисил, ВДГ</t>
  </si>
  <si>
    <t>300 г/кг + 300 г/кг + 100 г/кг</t>
  </si>
  <si>
    <t>2,3</t>
  </si>
  <si>
    <t>Хорс Д, КС</t>
  </si>
  <si>
    <t>200 г/л + 50</t>
  </si>
  <si>
    <t>Дикамба кислота + никосульфурон</t>
  </si>
  <si>
    <t>0,3,</t>
  </si>
  <si>
    <t xml:space="preserve">Шанс 24, КЭ </t>
  </si>
  <si>
    <t>2,4-Д (2-этилгексиловый эфир)</t>
  </si>
  <si>
    <t>Шанс Голд, СК</t>
  </si>
  <si>
    <t>0,24</t>
  </si>
  <si>
    <t xml:space="preserve">Дикватерр Мега, ВР </t>
  </si>
  <si>
    <t xml:space="preserve">Дикватерр Супер, ВР  </t>
  </si>
  <si>
    <t>Спотлайт Плюс, МЭ</t>
  </si>
  <si>
    <t>«КЕМИНОВА А/С» (Дания)</t>
  </si>
  <si>
    <t xml:space="preserve">0,1 л/га </t>
  </si>
  <si>
    <t>0,5 л/га</t>
  </si>
  <si>
    <t>0,3 л/т</t>
  </si>
  <si>
    <t>60 мл/га</t>
  </si>
  <si>
    <t>0,3 мл/10 м2</t>
  </si>
  <si>
    <t>30 г/100 м2</t>
  </si>
  <si>
    <t>9</t>
  </si>
  <si>
    <r>
      <t>0,05 г/м</t>
    </r>
    <r>
      <rPr>
        <vertAlign val="superscript"/>
        <sz val="10"/>
        <color indexed="8"/>
        <rFont val="Times New Roman"/>
        <family val="1"/>
        <charset val="204"/>
      </rPr>
      <t>3</t>
    </r>
  </si>
  <si>
    <t>Фитомаг, ТАБ</t>
  </si>
  <si>
    <t>1 таблетка (20 г)/9,8 т (49 м3 объема камеры)</t>
  </si>
  <si>
    <r>
      <t>0,5 г/м</t>
    </r>
    <r>
      <rPr>
        <vertAlign val="superscript"/>
        <sz val="10"/>
        <color indexed="8"/>
        <rFont val="Times New Roman"/>
        <family val="1"/>
        <charset val="204"/>
      </rPr>
      <t>3</t>
    </r>
  </si>
  <si>
    <t>Фуролан, Ж</t>
  </si>
  <si>
    <t>988,9 г/л</t>
  </si>
  <si>
    <t xml:space="preserve">2-(1,3-диоксоланил-2) фурана </t>
  </si>
  <si>
    <t>ФЕДЕРАЛЬНОЕ ГОСУДАРСТВЕН-НОЕ БЮДЖЕТНОЕ ОБРАЗОВАТЕЛЬНОЕ УЧРЕЖДЕНИЕ ВЫС¬ШЕГО ОБРАЗОВА¬НИЯ «КУБАНСКИЙ ГОСУДАРСТВЕН-НЫЙ ТЕХНОЛОГИ-ЧЕСКИЙ УНИВЕР-СИТЕТ»</t>
  </si>
  <si>
    <t>0,427 мл/т</t>
  </si>
  <si>
    <t xml:space="preserve">10 мл/т </t>
  </si>
  <si>
    <t>1,5 мг/ почку</t>
  </si>
  <si>
    <t>Це Це Це 750, ВК</t>
  </si>
  <si>
    <t xml:space="preserve">0,1 мл/л воды </t>
  </si>
  <si>
    <t>ООО УК  «АБТ-ГРУПП»</t>
  </si>
  <si>
    <t xml:space="preserve">Альбит, ТПС </t>
  </si>
  <si>
    <t>6,2  + 29,8  + 91,1  + 91,2  + 181,5 г/кг</t>
  </si>
  <si>
    <t xml:space="preserve">20 г/10 л воды </t>
  </si>
  <si>
    <t>1 г/кг</t>
  </si>
  <si>
    <t>6 г/т</t>
  </si>
  <si>
    <t xml:space="preserve">1,5 г/л воды </t>
  </si>
  <si>
    <t xml:space="preserve">0,2 г/л воды </t>
  </si>
  <si>
    <t>Зеленый барьер, СП</t>
  </si>
  <si>
    <t xml:space="preserve">МатринБио, ВР </t>
  </si>
  <si>
    <t>Матрин</t>
  </si>
  <si>
    <t xml:space="preserve">Профилактин Био, ВЭ </t>
  </si>
  <si>
    <t>0,5 л/10 л воды (Л)</t>
  </si>
  <si>
    <t xml:space="preserve">Шанситек, КЭ </t>
  </si>
  <si>
    <t>ООО УК  
«АБТ-ГРУПП»,</t>
  </si>
  <si>
    <t>2 л/га</t>
  </si>
  <si>
    <t>20 г/га</t>
  </si>
  <si>
    <t>5</t>
  </si>
  <si>
    <t>6 г/га</t>
  </si>
  <si>
    <t xml:space="preserve">Нопас, ВЭ </t>
  </si>
  <si>
    <t>Эфирные масла тимьяна и перечной мяты</t>
  </si>
  <si>
    <t>ООО КОППЕРТ РУС</t>
  </si>
  <si>
    <t xml:space="preserve">25 г/10 л воды </t>
  </si>
  <si>
    <t>1,5 л/га</t>
  </si>
  <si>
    <t>Трихофит Плюс, Ж</t>
  </si>
  <si>
    <t>Trichoderma veride, штамм М-10</t>
  </si>
  <si>
    <t>ООО "Агротехнологии"</t>
  </si>
  <si>
    <t>30 г/га</t>
  </si>
  <si>
    <t>Биоагро-РР,Ж</t>
  </si>
  <si>
    <t>титр не менее 1×108 КОЕ/мл</t>
  </si>
  <si>
    <t>Pseudomonas fluorescens 1-Б</t>
  </si>
  <si>
    <t>ООО «ПНПО «БИОАГРО»; ФГБУ «Россельхозцентр»</t>
  </si>
  <si>
    <t>2-(1,3-диоксоланил-2) фурана</t>
  </si>
  <si>
    <t>Х-Панд, Ж</t>
  </si>
  <si>
    <t>135 г/л</t>
  </si>
  <si>
    <t>Гиббереллиновая кислота А3</t>
  </si>
  <si>
    <t>Столлер Интерпрайсис, Инк.</t>
  </si>
  <si>
    <t xml:space="preserve">Янтарная кислота, ВРП </t>
  </si>
  <si>
    <t xml:space="preserve">10 г/20 л воды </t>
  </si>
  <si>
    <t>Примечание: процент заселенных растений, %</t>
  </si>
  <si>
    <t>в т.ч.на посадках картофеля</t>
  </si>
  <si>
    <t>зимующий запас, имаго (весна)</t>
  </si>
  <si>
    <t>зимующий запас, имаго (осень)</t>
  </si>
  <si>
    <t>X</t>
  </si>
  <si>
    <r>
      <t xml:space="preserve">Земли несельскохозяйственного значения (в т.ч. обследования на наличие </t>
    </r>
    <r>
      <rPr>
        <b/>
        <sz val="10.5"/>
        <rFont val="Times New Roman"/>
        <family val="1"/>
        <charset val="204"/>
      </rPr>
      <t>борщевика Сосновского</t>
    </r>
    <r>
      <rPr>
        <sz val="10.5"/>
        <rFont val="Times New Roman"/>
        <family val="1"/>
        <charset val="204"/>
      </rPr>
      <t>)</t>
    </r>
  </si>
  <si>
    <t>Таблица 4Г другие культуры (1 июля, оперативная)</t>
  </si>
  <si>
    <t>Таблица 4Г (1 июля, оперативная)</t>
  </si>
  <si>
    <t xml:space="preserve">Сведения </t>
  </si>
  <si>
    <t xml:space="preserve"> Приложение № 6 (квартальная к 10 марта, 10 июня, 10 сентября)</t>
  </si>
  <si>
    <t xml:space="preserve"> Приложение № 8  (подается еженедельно по средам  с 5 апреля по 20 сентября)</t>
  </si>
  <si>
    <t>Изменения в формулах (преложения филилалов)</t>
  </si>
  <si>
    <t>Изменения в формулах (по сравнению с предидущей версией)</t>
  </si>
  <si>
    <t xml:space="preserve">в т. ч., фитофтороз, </t>
  </si>
  <si>
    <t>мокрая гниль</t>
  </si>
  <si>
    <t>черная ножка (мягкая гниль)</t>
  </si>
  <si>
    <t>Саратовская область</t>
  </si>
  <si>
    <t>Оперативная информация по особо опасным вредителям на 11.05.2022</t>
  </si>
</sst>
</file>

<file path=xl/styles.xml><?xml version="1.0" encoding="utf-8"?>
<styleSheet xmlns="http://schemas.openxmlformats.org/spreadsheetml/2006/main">
  <numFmts count="5">
    <numFmt numFmtId="43" formatCode="_-* #,##0.00\ _₽_-;\-* #,##0.00\ _₽_-;_-* &quot;-&quot;??\ _₽_-;_-@_-"/>
    <numFmt numFmtId="164" formatCode="_-* #,##0.00_р_._-;\-* #,##0.00_р_._-;_-* &quot;-&quot;??_р_._-;_-@_-"/>
    <numFmt numFmtId="165" formatCode="0.0"/>
    <numFmt numFmtId="166" formatCode="0.000"/>
    <numFmt numFmtId="167" formatCode="0.00_ ;[Red]\-0.00\ "/>
  </numFmts>
  <fonts count="121">
    <font>
      <sz val="11"/>
      <color indexed="8"/>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62"/>
      <name val="Cambria"/>
      <family val="2"/>
      <charset val="204"/>
    </font>
    <font>
      <b/>
      <sz val="11"/>
      <color indexed="8"/>
      <name val="Calibri"/>
      <family val="2"/>
      <charset val="204"/>
    </font>
    <font>
      <sz val="11"/>
      <color indexed="10"/>
      <name val="Calibri"/>
      <family val="2"/>
      <charset val="204"/>
    </font>
    <font>
      <sz val="10"/>
      <name val="Arial Cyr"/>
      <charset val="204"/>
    </font>
    <font>
      <sz val="8"/>
      <name val="Calibri"/>
      <family val="2"/>
      <charset val="204"/>
    </font>
    <font>
      <sz val="12"/>
      <color indexed="8"/>
      <name val="Times New Roman"/>
      <family val="1"/>
      <charset val="204"/>
    </font>
    <font>
      <sz val="9"/>
      <color indexed="8"/>
      <name val="Times New Roman"/>
      <family val="1"/>
      <charset val="204"/>
    </font>
    <font>
      <sz val="9"/>
      <color indexed="8"/>
      <name val="Calibri"/>
      <family val="2"/>
      <charset val="204"/>
    </font>
    <font>
      <sz val="14"/>
      <color indexed="8"/>
      <name val="Times New Roman"/>
      <family val="1"/>
      <charset val="204"/>
    </font>
    <font>
      <sz val="12"/>
      <name val="Times New Roman"/>
      <family val="1"/>
      <charset val="204"/>
    </font>
    <font>
      <b/>
      <sz val="12"/>
      <color indexed="8"/>
      <name val="Times New Roman"/>
      <family val="1"/>
      <charset val="204"/>
    </font>
    <font>
      <sz val="11"/>
      <color indexed="8"/>
      <name val="Times New Roman"/>
      <family val="1"/>
      <charset val="204"/>
    </font>
    <font>
      <sz val="11"/>
      <color indexed="9"/>
      <name val="Calibri"/>
      <family val="2"/>
    </font>
    <font>
      <sz val="11"/>
      <color indexed="62"/>
      <name val="Calibri"/>
      <family val="2"/>
    </font>
    <font>
      <b/>
      <sz val="11"/>
      <color indexed="63"/>
      <name val="Calibri"/>
      <family val="2"/>
    </font>
    <font>
      <b/>
      <sz val="11"/>
      <color indexed="52"/>
      <name val="Calibri"/>
      <family val="2"/>
    </font>
    <font>
      <sz val="11"/>
      <color indexed="59"/>
      <name val="Calibri"/>
      <family val="2"/>
      <charset val="204"/>
    </font>
    <font>
      <b/>
      <sz val="15"/>
      <color indexed="62"/>
      <name val="Calibri"/>
      <family val="2"/>
    </font>
    <font>
      <b/>
      <sz val="13"/>
      <color indexed="62"/>
      <name val="Calibri"/>
      <family val="2"/>
    </font>
    <font>
      <b/>
      <sz val="11"/>
      <color indexed="62"/>
      <name val="Calibri"/>
      <family val="2"/>
    </font>
    <font>
      <b/>
      <sz val="11"/>
      <color indexed="8"/>
      <name val="Calibri"/>
      <family val="2"/>
    </font>
    <font>
      <b/>
      <sz val="11"/>
      <color indexed="9"/>
      <name val="Calibri"/>
      <family val="2"/>
    </font>
    <font>
      <b/>
      <sz val="18"/>
      <color indexed="62"/>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b/>
      <sz val="14"/>
      <color indexed="8"/>
      <name val="Times New Roman"/>
      <family val="1"/>
      <charset val="204"/>
    </font>
    <font>
      <sz val="12"/>
      <color indexed="8"/>
      <name val="Calibri"/>
      <family val="2"/>
      <charset val="204"/>
    </font>
    <font>
      <u/>
      <sz val="12"/>
      <name val="Times New Roman"/>
      <family val="1"/>
      <charset val="204"/>
    </font>
    <font>
      <sz val="9"/>
      <name val="Times New Roman"/>
      <family val="1"/>
      <charset val="204"/>
    </font>
    <font>
      <sz val="14"/>
      <name val="Times New Roman"/>
      <family val="1"/>
      <charset val="204"/>
    </font>
    <font>
      <sz val="10.5"/>
      <name val="Times New Roman"/>
      <family val="1"/>
      <charset val="204"/>
    </font>
    <font>
      <sz val="11"/>
      <name val="Times New Roman"/>
      <family val="1"/>
      <charset val="204"/>
    </font>
    <font>
      <sz val="12"/>
      <name val="Arial Cyr"/>
      <charset val="204"/>
    </font>
    <font>
      <sz val="11"/>
      <name val="Calibri"/>
      <family val="2"/>
      <charset val="204"/>
    </font>
    <font>
      <sz val="10"/>
      <name val="Arial"/>
      <family val="2"/>
      <charset val="204"/>
    </font>
    <font>
      <sz val="10"/>
      <name val="Times New Roman"/>
      <family val="1"/>
      <charset val="204"/>
    </font>
    <font>
      <u/>
      <sz val="14"/>
      <color indexed="8"/>
      <name val="Times New Roman"/>
      <family val="1"/>
      <charset val="204"/>
    </font>
    <font>
      <b/>
      <sz val="11"/>
      <color indexed="8"/>
      <name val="Times New Roman"/>
      <family val="1"/>
      <charset val="204"/>
    </font>
    <font>
      <sz val="11"/>
      <color indexed="10"/>
      <name val="Times New Roman"/>
      <family val="1"/>
      <charset val="204"/>
    </font>
    <font>
      <b/>
      <sz val="11"/>
      <name val="Times New Roman"/>
      <family val="1"/>
      <charset val="204"/>
    </font>
    <font>
      <sz val="8"/>
      <color indexed="8"/>
      <name val="Times New Roman"/>
      <family val="1"/>
      <charset val="204"/>
    </font>
    <font>
      <sz val="10"/>
      <color indexed="8"/>
      <name val="Times New Roman"/>
      <family val="1"/>
      <charset val="204"/>
    </font>
    <font>
      <sz val="8"/>
      <color indexed="8"/>
      <name val="Calibri"/>
      <family val="2"/>
      <charset val="204"/>
    </font>
    <font>
      <sz val="12"/>
      <color indexed="10"/>
      <name val="Times New Roman"/>
      <family val="1"/>
      <charset val="204"/>
    </font>
    <font>
      <sz val="14"/>
      <color indexed="8"/>
      <name val="Calibri"/>
      <family val="2"/>
      <charset val="204"/>
    </font>
    <font>
      <sz val="14"/>
      <name val="Arial Cyr"/>
      <charset val="204"/>
    </font>
    <font>
      <u/>
      <sz val="12"/>
      <color indexed="12"/>
      <name val="Times New Roman"/>
      <family val="1"/>
      <charset val="204"/>
    </font>
    <font>
      <b/>
      <sz val="10.5"/>
      <name val="Times New Roman"/>
      <family val="1"/>
      <charset val="204"/>
    </font>
    <font>
      <vertAlign val="superscript"/>
      <sz val="10.5"/>
      <name val="Times New Roman"/>
      <family val="1"/>
      <charset val="204"/>
    </font>
    <font>
      <b/>
      <sz val="12"/>
      <name val="Times New Roman"/>
      <family val="1"/>
      <charset val="204"/>
    </font>
    <font>
      <b/>
      <sz val="10"/>
      <name val="Arial Cyr"/>
      <charset val="204"/>
    </font>
    <font>
      <vertAlign val="superscript"/>
      <sz val="11"/>
      <name val="Times New Roman"/>
      <family val="1"/>
      <charset val="204"/>
    </font>
    <font>
      <u/>
      <sz val="11"/>
      <name val="Times New Roman"/>
      <family val="1"/>
      <charset val="204"/>
    </font>
    <font>
      <u/>
      <sz val="12"/>
      <color indexed="8"/>
      <name val="Times New Roman"/>
      <family val="1"/>
      <charset val="204"/>
    </font>
    <font>
      <b/>
      <u/>
      <sz val="12"/>
      <color indexed="8"/>
      <name val="Times New Roman"/>
      <family val="1"/>
      <charset val="204"/>
    </font>
    <font>
      <sz val="10.5"/>
      <color indexed="8"/>
      <name val="Times New Roman"/>
      <family val="1"/>
      <charset val="204"/>
    </font>
    <font>
      <b/>
      <sz val="9"/>
      <color indexed="8"/>
      <name val="Times New Roman"/>
      <family val="1"/>
      <charset val="204"/>
    </font>
    <font>
      <vertAlign val="superscript"/>
      <sz val="10"/>
      <color indexed="8"/>
      <name val="Times New Roman"/>
      <family val="1"/>
      <charset val="204"/>
    </font>
    <font>
      <sz val="11"/>
      <name val="Arial Cyr"/>
      <charset val="204"/>
    </font>
    <font>
      <b/>
      <sz val="11"/>
      <name val="Arial Cyr"/>
      <charset val="204"/>
    </font>
    <font>
      <b/>
      <sz val="9"/>
      <color indexed="81"/>
      <name val="Tahoma"/>
      <family val="2"/>
      <charset val="204"/>
    </font>
    <font>
      <b/>
      <sz val="14"/>
      <name val="Times New Roman"/>
      <family val="1"/>
      <charset val="204"/>
    </font>
    <font>
      <u/>
      <sz val="10.5"/>
      <name val="Times New Roman"/>
      <family val="1"/>
      <charset val="204"/>
    </font>
    <font>
      <sz val="9"/>
      <name val="Calibri"/>
      <family val="2"/>
      <charset val="204"/>
    </font>
    <font>
      <sz val="10"/>
      <name val="Arial Cyr"/>
      <family val="2"/>
      <charset val="204"/>
    </font>
    <font>
      <b/>
      <u/>
      <sz val="14"/>
      <name val="Times New Roman"/>
      <family val="1"/>
      <charset val="204"/>
    </font>
    <font>
      <b/>
      <u/>
      <sz val="14"/>
      <color indexed="8"/>
      <name val="Calibri"/>
      <family val="2"/>
      <charset val="204"/>
    </font>
    <font>
      <i/>
      <u/>
      <sz val="14"/>
      <color indexed="10"/>
      <name val="Times New Roman"/>
      <family val="1"/>
      <charset val="204"/>
    </font>
    <font>
      <u/>
      <sz val="12"/>
      <color indexed="10"/>
      <name val="Times New Roman"/>
      <family val="1"/>
      <charset val="204"/>
    </font>
    <font>
      <sz val="11"/>
      <color theme="1"/>
      <name val="Calibri"/>
      <family val="2"/>
      <charset val="204"/>
      <scheme val="minor"/>
    </font>
    <font>
      <sz val="11"/>
      <color theme="1"/>
      <name val="Calibri"/>
      <family val="2"/>
      <scheme val="minor"/>
    </font>
    <font>
      <sz val="14"/>
      <color rgb="FF000000"/>
      <name val="Arial"/>
      <family val="2"/>
      <charset val="204"/>
    </font>
    <font>
      <b/>
      <sz val="12"/>
      <color rgb="FFFF0000"/>
      <name val="Times New Roman"/>
      <family val="1"/>
      <charset val="204"/>
    </font>
    <font>
      <sz val="10"/>
      <color rgb="FF000000"/>
      <name val="Times New Roman"/>
      <family val="1"/>
      <charset val="204"/>
    </font>
    <font>
      <b/>
      <sz val="11"/>
      <name val="Calibri"/>
      <family val="2"/>
      <charset val="204"/>
      <scheme val="minor"/>
    </font>
    <font>
      <sz val="11"/>
      <color theme="1"/>
      <name val="Times New Roman"/>
      <family val="1"/>
      <charset val="204"/>
    </font>
    <font>
      <sz val="12"/>
      <color rgb="FF3333FF"/>
      <name val="Times New Roman"/>
      <family val="1"/>
      <charset val="204"/>
    </font>
    <font>
      <sz val="11"/>
      <color theme="0"/>
      <name val="Times New Roman"/>
      <family val="1"/>
      <charset val="204"/>
    </font>
    <font>
      <sz val="10"/>
      <color theme="1"/>
      <name val="Times New Roman"/>
      <family val="1"/>
      <charset val="204"/>
    </font>
    <font>
      <b/>
      <sz val="12"/>
      <color theme="1"/>
      <name val="Times New Roman"/>
      <family val="1"/>
      <charset val="204"/>
    </font>
    <font>
      <b/>
      <sz val="10"/>
      <color rgb="FF000000"/>
      <name val="Times New Roman"/>
      <family val="1"/>
      <charset val="204"/>
    </font>
    <font>
      <sz val="9"/>
      <color rgb="FF000000"/>
      <name val="Times New Roman"/>
      <family val="1"/>
      <charset val="204"/>
    </font>
    <font>
      <sz val="8"/>
      <color theme="1"/>
      <name val="Times New Roman"/>
      <family val="1"/>
      <charset val="204"/>
    </font>
    <font>
      <i/>
      <sz val="10"/>
      <color rgb="FF000000"/>
      <name val="Times New Roman"/>
      <family val="1"/>
      <charset val="204"/>
    </font>
    <font>
      <sz val="8"/>
      <color rgb="FF000000"/>
      <name val="Times New Roman"/>
      <family val="1"/>
      <charset val="204"/>
    </font>
    <font>
      <b/>
      <sz val="8"/>
      <color theme="1"/>
      <name val="Times New Roman"/>
      <family val="1"/>
      <charset val="204"/>
    </font>
    <font>
      <sz val="11"/>
      <color rgb="FF000000"/>
      <name val="Times New Roman"/>
      <family val="1"/>
      <charset val="204"/>
    </font>
    <font>
      <b/>
      <sz val="11"/>
      <color theme="1"/>
      <name val="Times New Roman"/>
      <family val="1"/>
      <charset val="204"/>
    </font>
    <font>
      <b/>
      <sz val="14"/>
      <color rgb="FFFF0000"/>
      <name val="Calibri"/>
      <family val="2"/>
      <charset val="204"/>
      <scheme val="minor"/>
    </font>
    <font>
      <sz val="12"/>
      <color rgb="FFC00000"/>
      <name val="Times New Roman"/>
      <family val="1"/>
      <charset val="204"/>
    </font>
    <font>
      <sz val="16"/>
      <color theme="1"/>
      <name val="Times New Roman"/>
      <family val="1"/>
      <charset val="204"/>
    </font>
    <font>
      <b/>
      <sz val="10"/>
      <color rgb="FF0000FF"/>
      <name val="Times New Roman"/>
      <family val="1"/>
      <charset val="204"/>
    </font>
    <font>
      <b/>
      <u/>
      <sz val="14"/>
      <color indexed="8"/>
      <name val="Times New Roman"/>
      <family val="1"/>
      <charset val="204"/>
    </font>
    <font>
      <sz val="12"/>
      <color theme="0"/>
      <name val="Arial Cyr"/>
      <charset val="204"/>
    </font>
    <font>
      <sz val="8"/>
      <color theme="1"/>
      <name val="Calibri"/>
      <family val="2"/>
      <charset val="204"/>
      <scheme val="minor"/>
    </font>
    <font>
      <vertAlign val="superscript"/>
      <sz val="8"/>
      <color theme="1"/>
      <name val="Times New Roman"/>
      <family val="1"/>
      <charset val="204"/>
    </font>
    <font>
      <vertAlign val="superscript"/>
      <sz val="8"/>
      <color theme="1"/>
      <name val="Calibri"/>
      <family val="2"/>
      <charset val="204"/>
      <scheme val="minor"/>
    </font>
    <font>
      <sz val="8"/>
      <color rgb="FF000000"/>
      <name val="Calibri"/>
      <family val="2"/>
      <charset val="204"/>
      <scheme val="minor"/>
    </font>
    <font>
      <sz val="11"/>
      <color rgb="FFFF0000"/>
      <name val="Times New Roman"/>
      <family val="1"/>
      <charset val="204"/>
    </font>
  </fonts>
  <fills count="32">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theme="7" tint="0.39997558519241921"/>
        <bgColor indexed="64"/>
      </patternFill>
    </fill>
    <fill>
      <patternFill patternType="solid">
        <fgColor rgb="FF00B0F0"/>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5" tint="0.39997558519241921"/>
        <bgColor indexed="64"/>
      </patternFill>
    </fill>
  </fills>
  <borders count="9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dashDot">
        <color indexed="64"/>
      </bottom>
      <diagonal/>
    </border>
    <border>
      <left/>
      <right style="thin">
        <color indexed="64"/>
      </right>
      <top style="thin">
        <color indexed="64"/>
      </top>
      <bottom style="dashDot">
        <color indexed="64"/>
      </bottom>
      <diagonal/>
    </border>
    <border>
      <left style="thin">
        <color indexed="64"/>
      </left>
      <right style="thin">
        <color indexed="64"/>
      </right>
      <top style="thin">
        <color indexed="64"/>
      </top>
      <bottom style="dashDot">
        <color indexed="64"/>
      </bottom>
      <diagonal/>
    </border>
    <border>
      <left/>
      <right/>
      <top style="thin">
        <color indexed="64"/>
      </top>
      <bottom style="dashDot">
        <color indexed="64"/>
      </bottom>
      <diagonal/>
    </border>
    <border>
      <left style="medium">
        <color indexed="64"/>
      </left>
      <right style="thin">
        <color indexed="64"/>
      </right>
      <top style="thin">
        <color indexed="64"/>
      </top>
      <bottom style="dashDot">
        <color indexed="64"/>
      </bottom>
      <diagonal/>
    </border>
    <border>
      <left style="thin">
        <color indexed="64"/>
      </left>
      <right style="thin">
        <color indexed="64"/>
      </right>
      <top style="dashDot">
        <color indexed="64"/>
      </top>
      <bottom style="thin">
        <color indexed="64"/>
      </bottom>
      <diagonal/>
    </border>
    <border>
      <left style="thin">
        <color indexed="64"/>
      </left>
      <right style="medium">
        <color indexed="64"/>
      </right>
      <top style="dashDot">
        <color indexed="64"/>
      </top>
      <bottom style="thin">
        <color indexed="64"/>
      </bottom>
      <diagonal/>
    </border>
    <border>
      <left/>
      <right style="thin">
        <color indexed="64"/>
      </right>
      <top style="dashDot">
        <color indexed="64"/>
      </top>
      <bottom style="thin">
        <color indexed="64"/>
      </bottom>
      <diagonal/>
    </border>
    <border>
      <left/>
      <right/>
      <top style="dashDot">
        <color indexed="64"/>
      </top>
      <bottom style="thin">
        <color indexed="64"/>
      </bottom>
      <diagonal/>
    </border>
    <border>
      <left style="medium">
        <color indexed="64"/>
      </left>
      <right style="thin">
        <color indexed="64"/>
      </right>
      <top style="dashDot">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top style="thin">
        <color indexed="64"/>
      </top>
      <bottom style="medium">
        <color indexed="64"/>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8"/>
      </left>
      <right style="thin">
        <color indexed="8"/>
      </right>
      <top/>
      <bottom style="thin">
        <color indexed="64"/>
      </bottom>
      <diagonal/>
    </border>
  </borders>
  <cellStyleXfs count="107">
    <xf numFmtId="0" fontId="0" fillId="0" borderId="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7" fillId="2" borderId="1" applyNumberFormat="0" applyAlignment="0" applyProtection="0"/>
    <xf numFmtId="0" fontId="8" fillId="16" borderId="2" applyNumberFormat="0" applyAlignment="0" applyProtection="0"/>
    <xf numFmtId="164" fontId="56" fillId="0" borderId="0" applyFont="0" applyFill="0" applyBorder="0" applyAlignment="0" applyProtection="0"/>
    <xf numFmtId="166" fontId="4" fillId="0" borderId="0"/>
    <xf numFmtId="0" fontId="4" fillId="0" borderId="0"/>
    <xf numFmtId="0" fontId="9" fillId="0" borderId="0" applyNumberFormat="0" applyFill="0" applyBorder="0" applyAlignment="0" applyProtection="0"/>
    <xf numFmtId="0" fontId="10" fillId="17"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3" borderId="1" applyNumberFormat="0" applyAlignment="0" applyProtection="0"/>
    <xf numFmtId="0" fontId="15" fillId="0" borderId="6" applyNumberFormat="0" applyFill="0" applyAlignment="0" applyProtection="0"/>
    <xf numFmtId="0" fontId="16" fillId="8" borderId="0" applyNumberFormat="0" applyBorder="0" applyAlignment="0" applyProtection="0"/>
    <xf numFmtId="0" fontId="4" fillId="4" borderId="7" applyNumberFormat="0" applyFont="0" applyAlignment="0" applyProtection="0"/>
    <xf numFmtId="0" fontId="4" fillId="4" borderId="7" applyNumberFormat="0" applyFont="0" applyAlignment="0" applyProtection="0"/>
    <xf numFmtId="0" fontId="17" fillId="2"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4" borderId="0" applyNumberFormat="0" applyBorder="0" applyAlignment="0" applyProtection="0"/>
    <xf numFmtId="0" fontId="31" fillId="3" borderId="1" applyNumberFormat="0" applyAlignment="0" applyProtection="0"/>
    <xf numFmtId="0" fontId="32" fillId="2" borderId="8" applyNumberFormat="0" applyAlignment="0" applyProtection="0"/>
    <xf numFmtId="0" fontId="33" fillId="2" borderId="1" applyNumberFormat="0" applyAlignment="0" applyProtection="0"/>
    <xf numFmtId="0" fontId="35" fillId="0" borderId="3" applyNumberFormat="0" applyFill="0" applyAlignment="0" applyProtection="0"/>
    <xf numFmtId="0" fontId="36" fillId="0" borderId="4" applyNumberFormat="0" applyFill="0" applyAlignment="0" applyProtection="0"/>
    <xf numFmtId="0" fontId="37" fillId="0" borderId="5" applyNumberFormat="0" applyFill="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16" borderId="2" applyNumberFormat="0" applyAlignment="0" applyProtection="0"/>
    <xf numFmtId="0" fontId="40" fillId="0" borderId="0" applyNumberFormat="0" applyFill="0" applyBorder="0" applyAlignment="0" applyProtection="0"/>
    <xf numFmtId="0" fontId="41" fillId="8" borderId="0" applyNumberFormat="0" applyBorder="0" applyAlignment="0" applyProtection="0"/>
    <xf numFmtId="0" fontId="21" fillId="0" borderId="0"/>
    <xf numFmtId="0" fontId="21" fillId="0" borderId="0"/>
    <xf numFmtId="0" fontId="86" fillId="0" borderId="0"/>
    <xf numFmtId="0" fontId="4" fillId="0" borderId="0"/>
    <xf numFmtId="0" fontId="4"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4" fillId="0" borderId="0"/>
    <xf numFmtId="0" fontId="4" fillId="0" borderId="0"/>
    <xf numFmtId="0" fontId="91" fillId="0" borderId="0"/>
    <xf numFmtId="0" fontId="92" fillId="0" borderId="0"/>
    <xf numFmtId="0" fontId="92" fillId="0" borderId="0"/>
    <xf numFmtId="0" fontId="91" fillId="0" borderId="0"/>
    <xf numFmtId="0" fontId="56" fillId="0" borderId="0"/>
    <xf numFmtId="0" fontId="56" fillId="0" borderId="0"/>
    <xf numFmtId="0" fontId="42" fillId="15" borderId="0" applyNumberFormat="0" applyBorder="0" applyAlignment="0" applyProtection="0"/>
    <xf numFmtId="0" fontId="43" fillId="0" borderId="0" applyNumberFormat="0" applyFill="0" applyBorder="0" applyAlignment="0" applyProtection="0"/>
    <xf numFmtId="0" fontId="34" fillId="4" borderId="7" applyNumberFormat="0" applyFont="0" applyAlignment="0" applyProtection="0"/>
    <xf numFmtId="0" fontId="44" fillId="0" borderId="6" applyNumberFormat="0" applyFill="0" applyAlignment="0" applyProtection="0"/>
    <xf numFmtId="0" fontId="45"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3" fontId="92" fillId="0" borderId="0" applyFont="0" applyFill="0" applyBorder="0" applyAlignment="0" applyProtection="0"/>
    <xf numFmtId="0" fontId="46" fillId="17" borderId="0" applyNumberFormat="0" applyBorder="0" applyAlignment="0" applyProtection="0"/>
    <xf numFmtId="0" fontId="3" fillId="0" borderId="0"/>
    <xf numFmtId="0" fontId="1" fillId="0" borderId="0"/>
    <xf numFmtId="43" fontId="4" fillId="0" borderId="0" applyFont="0" applyFill="0" applyBorder="0" applyAlignment="0" applyProtection="0"/>
  </cellStyleXfs>
  <cellXfs count="1258">
    <xf numFmtId="0" fontId="0" fillId="0" borderId="0" xfId="0"/>
    <xf numFmtId="0" fontId="23" fillId="0" borderId="0" xfId="0" applyFont="1" applyFill="1" applyAlignment="1">
      <alignment vertical="center"/>
    </xf>
    <xf numFmtId="0" fontId="23" fillId="0" borderId="10" xfId="0" applyFont="1" applyFill="1" applyBorder="1" applyAlignment="1">
      <alignment horizontal="center" vertical="center" wrapText="1"/>
    </xf>
    <xf numFmtId="0" fontId="28" fillId="0" borderId="11" xfId="0" applyFont="1" applyFill="1" applyBorder="1" applyAlignment="1">
      <alignment vertical="center" wrapText="1"/>
    </xf>
    <xf numFmtId="0" fontId="23" fillId="0" borderId="11" xfId="0" applyFont="1" applyFill="1" applyBorder="1" applyAlignment="1">
      <alignment vertical="center"/>
    </xf>
    <xf numFmtId="0" fontId="23" fillId="0" borderId="11" xfId="0" applyFont="1" applyFill="1" applyBorder="1" applyAlignment="1">
      <alignment vertical="center" wrapText="1"/>
    </xf>
    <xf numFmtId="0" fontId="27" fillId="0" borderId="0" xfId="75" applyFont="1" applyFill="1" applyAlignment="1">
      <alignment vertical="center"/>
    </xf>
    <xf numFmtId="0" fontId="27" fillId="0" borderId="0" xfId="75" applyFont="1" applyFill="1" applyAlignment="1">
      <alignment horizontal="left" vertical="center"/>
    </xf>
    <xf numFmtId="0" fontId="27" fillId="0" borderId="0" xfId="75" applyFont="1" applyFill="1" applyAlignment="1">
      <alignment horizontal="center" vertical="center"/>
    </xf>
    <xf numFmtId="0" fontId="0" fillId="0" borderId="0" xfId="0" applyAlignment="1">
      <alignment vertical="center"/>
    </xf>
    <xf numFmtId="0" fontId="23" fillId="0" borderId="11" xfId="0" applyFont="1" applyFill="1" applyBorder="1" applyAlignment="1">
      <alignment horizontal="center" vertical="center" wrapText="1"/>
    </xf>
    <xf numFmtId="0" fontId="23" fillId="0" borderId="0" xfId="0" applyFont="1" applyAlignment="1">
      <alignment vertical="center"/>
    </xf>
    <xf numFmtId="0" fontId="23" fillId="0" borderId="0" xfId="0" applyFont="1" applyFill="1"/>
    <xf numFmtId="0" fontId="27" fillId="0" borderId="0" xfId="0" applyFont="1" applyFill="1" applyAlignment="1"/>
    <xf numFmtId="0" fontId="27" fillId="0" borderId="0" xfId="0" applyFont="1" applyFill="1"/>
    <xf numFmtId="0" fontId="23" fillId="0" borderId="11" xfId="0" applyFont="1" applyFill="1" applyBorder="1" applyAlignment="1">
      <alignment horizontal="justify" vertical="center" wrapText="1"/>
    </xf>
    <xf numFmtId="0" fontId="48" fillId="0" borderId="0" xfId="0" applyFont="1" applyAlignment="1">
      <alignment vertical="center"/>
    </xf>
    <xf numFmtId="0" fontId="23" fillId="0" borderId="11" xfId="0" applyFont="1" applyFill="1" applyBorder="1" applyAlignment="1">
      <alignment horizontal="right" vertical="center" wrapText="1"/>
    </xf>
    <xf numFmtId="0" fontId="28" fillId="0" borderId="11"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11" xfId="0" applyFont="1" applyFill="1" applyBorder="1" applyAlignment="1">
      <alignment horizontal="center" vertical="center"/>
    </xf>
    <xf numFmtId="0" fontId="27" fillId="0" borderId="0" xfId="0" applyFont="1" applyFill="1" applyAlignment="1">
      <alignment horizontal="left" vertical="center" wrapText="1"/>
    </xf>
    <xf numFmtId="0" fontId="27" fillId="0" borderId="0" xfId="0" applyFont="1" applyFill="1" applyAlignment="1">
      <alignment vertical="center"/>
    </xf>
    <xf numFmtId="0" fontId="51" fillId="0" borderId="0" xfId="0" applyFont="1" applyFill="1" applyAlignment="1">
      <alignment vertical="center"/>
    </xf>
    <xf numFmtId="0" fontId="52" fillId="0" borderId="10"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52" fillId="0" borderId="13" xfId="0" applyFont="1" applyFill="1" applyBorder="1" applyAlignment="1">
      <alignment horizontal="center" vertical="center" wrapText="1"/>
    </xf>
    <xf numFmtId="0" fontId="52" fillId="0" borderId="14" xfId="0" applyFont="1" applyFill="1" applyBorder="1" applyAlignment="1">
      <alignment horizontal="center" vertical="center" wrapText="1"/>
    </xf>
    <xf numFmtId="0" fontId="27" fillId="0" borderId="0" xfId="0" applyFont="1" applyFill="1" applyAlignment="1">
      <alignment horizontal="left" vertical="center"/>
    </xf>
    <xf numFmtId="1" fontId="29" fillId="0" borderId="11" xfId="75" applyNumberFormat="1" applyFont="1" applyFill="1" applyBorder="1" applyAlignment="1">
      <alignment horizontal="center" vertical="center" wrapText="1"/>
    </xf>
    <xf numFmtId="2" fontId="29" fillId="0" borderId="11" xfId="75" applyNumberFormat="1" applyFont="1" applyFill="1" applyBorder="1" applyAlignment="1">
      <alignment horizontal="center" vertical="center" wrapText="1"/>
    </xf>
    <xf numFmtId="0" fontId="0" fillId="0" borderId="0" xfId="0" applyFill="1" applyAlignment="1">
      <alignment vertical="center"/>
    </xf>
    <xf numFmtId="0" fontId="48" fillId="0" borderId="11" xfId="0" applyFont="1" applyFill="1" applyBorder="1" applyAlignment="1">
      <alignment vertical="center"/>
    </xf>
    <xf numFmtId="0" fontId="48" fillId="0" borderId="0" xfId="0" applyFont="1" applyFill="1" applyAlignment="1">
      <alignment vertical="center"/>
    </xf>
    <xf numFmtId="0" fontId="0" fillId="0" borderId="0" xfId="0" applyFill="1"/>
    <xf numFmtId="0" fontId="57" fillId="0" borderId="0" xfId="75" applyFont="1" applyAlignment="1">
      <alignment vertical="center"/>
    </xf>
    <xf numFmtId="0" fontId="29" fillId="0" borderId="11" xfId="75" applyFont="1" applyFill="1" applyBorder="1" applyAlignment="1">
      <alignment horizontal="center" vertical="center" wrapText="1"/>
    </xf>
    <xf numFmtId="0" fontId="53" fillId="0" borderId="11" xfId="75" applyFont="1" applyFill="1" applyBorder="1" applyAlignment="1">
      <alignment horizontal="center" vertical="center" wrapText="1"/>
    </xf>
    <xf numFmtId="2" fontId="53" fillId="0" borderId="11" xfId="75" applyNumberFormat="1" applyFont="1" applyFill="1" applyBorder="1" applyAlignment="1">
      <alignment horizontal="center" vertical="center" wrapText="1"/>
    </xf>
    <xf numFmtId="0" fontId="29" fillId="0" borderId="10" xfId="75" applyFont="1" applyFill="1" applyBorder="1" applyAlignment="1">
      <alignment horizontal="center" vertical="center" wrapText="1"/>
    </xf>
    <xf numFmtId="0" fontId="29" fillId="0" borderId="14" xfId="75" applyFont="1" applyFill="1" applyBorder="1" applyAlignment="1">
      <alignment horizontal="center" vertical="center" wrapText="1"/>
    </xf>
    <xf numFmtId="0" fontId="59" fillId="0" borderId="11" xfId="75" applyFont="1" applyFill="1" applyBorder="1" applyAlignment="1">
      <alignment horizontal="left" vertical="center" wrapText="1"/>
    </xf>
    <xf numFmtId="2" fontId="59" fillId="0" borderId="11" xfId="75" applyNumberFormat="1" applyFont="1" applyFill="1" applyBorder="1" applyAlignment="1">
      <alignment horizontal="center" vertical="center" wrapText="1"/>
    </xf>
    <xf numFmtId="0" fontId="29" fillId="0" borderId="11" xfId="75" applyFont="1" applyFill="1" applyBorder="1" applyAlignment="1">
      <alignment horizontal="center" vertical="center"/>
    </xf>
    <xf numFmtId="0" fontId="29" fillId="0" borderId="11" xfId="75" applyFont="1" applyFill="1" applyBorder="1" applyAlignment="1">
      <alignment horizontal="left" vertical="center" wrapText="1"/>
    </xf>
    <xf numFmtId="2" fontId="53" fillId="0" borderId="11" xfId="75" applyNumberFormat="1" applyFont="1" applyFill="1" applyBorder="1" applyAlignment="1">
      <alignment horizontal="center" vertical="center"/>
    </xf>
    <xf numFmtId="2" fontId="29" fillId="0" borderId="11" xfId="75" applyNumberFormat="1" applyFont="1" applyFill="1" applyBorder="1" applyAlignment="1">
      <alignment horizontal="center" vertical="center"/>
    </xf>
    <xf numFmtId="1" fontId="29" fillId="0" borderId="11" xfId="75" applyNumberFormat="1" applyFont="1" applyFill="1" applyBorder="1" applyAlignment="1">
      <alignment horizontal="center" vertical="center"/>
    </xf>
    <xf numFmtId="2" fontId="60" fillId="0" borderId="11" xfId="75" applyNumberFormat="1" applyFont="1" applyFill="1" applyBorder="1" applyAlignment="1">
      <alignment horizontal="center" vertical="center"/>
    </xf>
    <xf numFmtId="0" fontId="53" fillId="0" borderId="11" xfId="93" applyFont="1" applyFill="1" applyBorder="1" applyAlignment="1">
      <alignment vertical="center"/>
    </xf>
    <xf numFmtId="1" fontId="53" fillId="0" borderId="11" xfId="93" applyNumberFormat="1" applyFont="1" applyFill="1" applyBorder="1" applyAlignment="1">
      <alignment vertical="center"/>
    </xf>
    <xf numFmtId="0" fontId="29" fillId="0" borderId="0" xfId="75" applyFont="1" applyFill="1" applyBorder="1" applyAlignment="1">
      <alignment horizontal="center" vertical="center" wrapText="1"/>
    </xf>
    <xf numFmtId="2" fontId="53" fillId="0" borderId="0" xfId="75" applyNumberFormat="1" applyFont="1" applyFill="1" applyAlignment="1">
      <alignment vertical="center"/>
    </xf>
    <xf numFmtId="0" fontId="53" fillId="0" borderId="11" xfId="75" applyFont="1" applyFill="1" applyBorder="1" applyAlignment="1">
      <alignment horizontal="left" vertical="center" wrapText="1"/>
    </xf>
    <xf numFmtId="0" fontId="27" fillId="0" borderId="0" xfId="75" applyFont="1" applyAlignment="1">
      <alignment vertical="center"/>
    </xf>
    <xf numFmtId="2" fontId="27" fillId="0" borderId="0" xfId="75" applyNumberFormat="1" applyFont="1" applyAlignment="1">
      <alignment vertical="center"/>
    </xf>
    <xf numFmtId="0" fontId="27" fillId="0" borderId="0" xfId="75" applyFont="1" applyFill="1" applyAlignment="1">
      <alignment horizontal="left" vertical="center" wrapText="1"/>
    </xf>
    <xf numFmtId="0" fontId="21" fillId="0" borderId="0" xfId="75"/>
    <xf numFmtId="0" fontId="67" fillId="0" borderId="0" xfId="75" applyFont="1"/>
    <xf numFmtId="0" fontId="27" fillId="0" borderId="0" xfId="75" applyFont="1"/>
    <xf numFmtId="0" fontId="54" fillId="0" borderId="0" xfId="75" applyFont="1"/>
    <xf numFmtId="0" fontId="57" fillId="0" borderId="0" xfId="93" applyFont="1" applyFill="1" applyAlignment="1">
      <alignment vertical="center"/>
    </xf>
    <xf numFmtId="0" fontId="57" fillId="0" borderId="0" xfId="75" applyFont="1" applyFill="1" applyAlignment="1">
      <alignment vertical="center"/>
    </xf>
    <xf numFmtId="0" fontId="53" fillId="0" borderId="0" xfId="93" applyFont="1" applyFill="1" applyAlignment="1">
      <alignment vertical="center"/>
    </xf>
    <xf numFmtId="2" fontId="57" fillId="0" borderId="0" xfId="75" applyNumberFormat="1" applyFont="1" applyFill="1" applyAlignment="1">
      <alignment vertical="center"/>
    </xf>
    <xf numFmtId="0" fontId="26" fillId="0" borderId="0" xfId="75" applyFont="1" applyFill="1" applyBorder="1" applyAlignment="1">
      <alignment vertical="center"/>
    </xf>
    <xf numFmtId="0" fontId="29" fillId="0" borderId="11" xfId="0" applyFont="1" applyFill="1" applyBorder="1" applyAlignment="1">
      <alignment horizontal="center" vertical="center" wrapText="1"/>
    </xf>
    <xf numFmtId="0" fontId="61" fillId="0" borderId="11" xfId="75" applyFont="1" applyFill="1" applyBorder="1" applyAlignment="1">
      <alignment vertical="center"/>
    </xf>
    <xf numFmtId="0" fontId="57" fillId="0" borderId="11" xfId="75" applyFont="1" applyFill="1" applyBorder="1" applyAlignment="1">
      <alignment vertical="center"/>
    </xf>
    <xf numFmtId="2" fontId="57" fillId="0" borderId="11" xfId="75" applyNumberFormat="1" applyFont="1" applyFill="1" applyBorder="1" applyAlignment="1">
      <alignment vertical="center"/>
    </xf>
    <xf numFmtId="2" fontId="27" fillId="0" borderId="0" xfId="75" applyNumberFormat="1" applyFont="1" applyFill="1" applyAlignment="1">
      <alignment vertical="center"/>
    </xf>
    <xf numFmtId="0" fontId="49" fillId="0" borderId="0" xfId="75" applyFont="1" applyFill="1" applyAlignment="1">
      <alignment vertical="center"/>
    </xf>
    <xf numFmtId="165" fontId="27" fillId="0" borderId="0" xfId="75" applyNumberFormat="1" applyFont="1" applyFill="1" applyAlignment="1">
      <alignment vertical="center"/>
    </xf>
    <xf numFmtId="0" fontId="51" fillId="0" borderId="0" xfId="0" applyFont="1" applyFill="1" applyAlignment="1">
      <alignment horizontal="left" vertical="center"/>
    </xf>
    <xf numFmtId="0" fontId="50" fillId="0" borderId="0" xfId="0" applyFont="1" applyFill="1" applyAlignment="1">
      <alignment vertical="center"/>
    </xf>
    <xf numFmtId="0" fontId="55" fillId="0" borderId="0" xfId="0" applyFont="1" applyFill="1"/>
    <xf numFmtId="0" fontId="51" fillId="0" borderId="0" xfId="0" applyFont="1" applyFill="1"/>
    <xf numFmtId="0" fontId="52" fillId="0" borderId="16" xfId="0" applyFont="1" applyFill="1" applyBorder="1" applyAlignment="1">
      <alignment horizontal="center" vertical="center" wrapText="1"/>
    </xf>
    <xf numFmtId="0" fontId="52" fillId="0" borderId="11" xfId="0" applyFont="1" applyFill="1" applyBorder="1" applyAlignment="1">
      <alignment vertical="center" wrapText="1"/>
    </xf>
    <xf numFmtId="0" fontId="52" fillId="0" borderId="10" xfId="0" applyFont="1" applyFill="1" applyBorder="1" applyAlignment="1">
      <alignment horizontal="left" vertical="center" wrapText="1"/>
    </xf>
    <xf numFmtId="0" fontId="52" fillId="0" borderId="17" xfId="0" applyFont="1" applyFill="1" applyBorder="1" applyAlignment="1">
      <alignment horizontal="center" vertical="center" wrapText="1"/>
    </xf>
    <xf numFmtId="0" fontId="52" fillId="0" borderId="11" xfId="0" applyFont="1" applyFill="1" applyBorder="1" applyAlignment="1">
      <alignment horizontal="left" vertical="center" wrapText="1"/>
    </xf>
    <xf numFmtId="2" fontId="52" fillId="0" borderId="11" xfId="0" applyNumberFormat="1" applyFont="1" applyFill="1" applyBorder="1" applyAlignment="1">
      <alignment horizontal="center" vertical="center" wrapText="1"/>
    </xf>
    <xf numFmtId="2" fontId="52" fillId="0" borderId="12" xfId="0" applyNumberFormat="1" applyFont="1" applyFill="1" applyBorder="1" applyAlignment="1">
      <alignment horizontal="center" vertical="center" wrapText="1"/>
    </xf>
    <xf numFmtId="165" fontId="52" fillId="0" borderId="11" xfId="0" applyNumberFormat="1" applyFont="1" applyFill="1" applyBorder="1" applyAlignment="1">
      <alignment horizontal="center" vertical="center" wrapText="1"/>
    </xf>
    <xf numFmtId="165" fontId="52" fillId="0" borderId="12" xfId="0" applyNumberFormat="1" applyFont="1" applyFill="1" applyBorder="1" applyAlignment="1">
      <alignment horizontal="center" vertical="center" wrapText="1"/>
    </xf>
    <xf numFmtId="2" fontId="69" fillId="0" borderId="11" xfId="0" applyNumberFormat="1" applyFont="1" applyFill="1" applyBorder="1" applyAlignment="1">
      <alignment horizontal="center" vertical="center" wrapText="1"/>
    </xf>
    <xf numFmtId="2" fontId="52" fillId="0" borderId="11" xfId="0" applyNumberFormat="1" applyFont="1" applyFill="1" applyBorder="1" applyAlignment="1">
      <alignment horizontal="center"/>
    </xf>
    <xf numFmtId="0" fontId="56" fillId="0" borderId="0" xfId="0" applyFont="1" applyFill="1"/>
    <xf numFmtId="0" fontId="52" fillId="0" borderId="18" xfId="0" applyFont="1" applyFill="1" applyBorder="1" applyAlignment="1">
      <alignment vertical="center" wrapText="1"/>
    </xf>
    <xf numFmtId="0" fontId="69" fillId="0" borderId="18" xfId="0" applyFont="1" applyFill="1" applyBorder="1" applyAlignment="1">
      <alignment vertical="center" wrapText="1"/>
    </xf>
    <xf numFmtId="2" fontId="69" fillId="0" borderId="12" xfId="0" applyNumberFormat="1" applyFont="1" applyFill="1" applyBorder="1" applyAlignment="1">
      <alignment horizontal="center" vertical="center" wrapText="1"/>
    </xf>
    <xf numFmtId="0" fontId="69" fillId="0" borderId="11" xfId="0" applyFont="1" applyFill="1" applyBorder="1" applyAlignment="1">
      <alignment vertical="center" wrapText="1"/>
    </xf>
    <xf numFmtId="2" fontId="69" fillId="0" borderId="11" xfId="0" applyNumberFormat="1" applyFont="1" applyFill="1" applyBorder="1" applyAlignment="1">
      <alignment horizontal="center"/>
    </xf>
    <xf numFmtId="2" fontId="69" fillId="0" borderId="12" xfId="0" applyNumberFormat="1" applyFont="1" applyFill="1" applyBorder="1" applyAlignment="1">
      <alignment horizontal="center"/>
    </xf>
    <xf numFmtId="0" fontId="0" fillId="0" borderId="0" xfId="0" applyFill="1" applyAlignment="1"/>
    <xf numFmtId="0" fontId="29" fillId="0" borderId="0" xfId="0" applyFont="1" applyFill="1"/>
    <xf numFmtId="0" fontId="48" fillId="0" borderId="0" xfId="0" applyFont="1" applyFill="1"/>
    <xf numFmtId="0" fontId="51" fillId="0" borderId="19" xfId="0" applyFont="1" applyFill="1" applyBorder="1" applyAlignment="1">
      <alignment vertical="center"/>
    </xf>
    <xf numFmtId="0" fontId="52" fillId="0" borderId="20" xfId="0" applyFont="1" applyFill="1" applyBorder="1" applyAlignment="1">
      <alignment horizontal="center" vertical="center" wrapText="1"/>
    </xf>
    <xf numFmtId="165" fontId="52" fillId="0" borderId="21" xfId="0" applyNumberFormat="1" applyFont="1" applyFill="1" applyBorder="1" applyAlignment="1">
      <alignment horizontal="center" vertical="center" wrapText="1"/>
    </xf>
    <xf numFmtId="2" fontId="52" fillId="0" borderId="21" xfId="0" applyNumberFormat="1" applyFont="1" applyFill="1" applyBorder="1" applyAlignment="1">
      <alignment horizontal="center" vertical="center" wrapText="1"/>
    </xf>
    <xf numFmtId="2" fontId="69" fillId="0" borderId="21" xfId="0" applyNumberFormat="1" applyFont="1" applyFill="1" applyBorder="1" applyAlignment="1">
      <alignment horizontal="center" vertical="center" wrapText="1"/>
    </xf>
    <xf numFmtId="2" fontId="69" fillId="0" borderId="21" xfId="0" applyNumberFormat="1" applyFont="1" applyFill="1" applyBorder="1" applyAlignment="1">
      <alignment horizontal="center"/>
    </xf>
    <xf numFmtId="2" fontId="23" fillId="0" borderId="11" xfId="0" applyNumberFormat="1" applyFont="1" applyFill="1" applyBorder="1" applyAlignment="1">
      <alignment horizontal="right" vertical="center" wrapText="1"/>
    </xf>
    <xf numFmtId="2" fontId="27" fillId="0" borderId="0" xfId="0" applyNumberFormat="1" applyFont="1" applyFill="1" applyAlignment="1">
      <alignment horizontal="center" vertical="center"/>
    </xf>
    <xf numFmtId="2" fontId="71" fillId="0" borderId="0" xfId="0" applyNumberFormat="1" applyFont="1" applyFill="1" applyAlignment="1">
      <alignment horizontal="center" vertical="center"/>
    </xf>
    <xf numFmtId="0" fontId="27" fillId="0" borderId="0" xfId="0" applyFont="1" applyFill="1" applyAlignment="1">
      <alignment horizontal="center" vertical="center"/>
    </xf>
    <xf numFmtId="0" fontId="27" fillId="0" borderId="0" xfId="75" applyFont="1" applyFill="1"/>
    <xf numFmtId="0" fontId="71" fillId="0" borderId="0" xfId="75" applyFont="1" applyFill="1" applyAlignment="1">
      <alignment vertical="center"/>
    </xf>
    <xf numFmtId="0" fontId="53" fillId="0" borderId="11" xfId="0" applyFont="1" applyFill="1" applyBorder="1" applyAlignment="1">
      <alignment vertical="center" wrapText="1"/>
    </xf>
    <xf numFmtId="0" fontId="27" fillId="0" borderId="0" xfId="0" applyFont="1" applyFill="1" applyBorder="1" applyAlignment="1">
      <alignment vertical="center"/>
    </xf>
    <xf numFmtId="0" fontId="23" fillId="0" borderId="0" xfId="87" applyFont="1" applyFill="1" applyBorder="1" applyAlignment="1" applyProtection="1">
      <alignment vertical="center"/>
      <protection locked="0"/>
    </xf>
    <xf numFmtId="0" fontId="23" fillId="0" borderId="0" xfId="87" applyFont="1" applyFill="1" applyBorder="1" applyAlignment="1" applyProtection="1">
      <alignment horizontal="left" vertical="center"/>
      <protection locked="0"/>
    </xf>
    <xf numFmtId="2" fontId="62" fillId="0" borderId="0" xfId="87" applyNumberFormat="1" applyFont="1" applyFill="1" applyBorder="1" applyAlignment="1" applyProtection="1">
      <alignment vertical="center"/>
      <protection locked="0"/>
    </xf>
    <xf numFmtId="0" fontId="64" fillId="0" borderId="0" xfId="87" applyFont="1" applyFill="1" applyBorder="1" applyAlignment="1" applyProtection="1">
      <alignment vertical="center"/>
      <protection locked="0"/>
    </xf>
    <xf numFmtId="0" fontId="26" fillId="0" borderId="0" xfId="87" applyFont="1" applyFill="1" applyBorder="1" applyAlignment="1" applyProtection="1">
      <alignment vertical="center"/>
      <protection locked="0"/>
    </xf>
    <xf numFmtId="0" fontId="26" fillId="0" borderId="0" xfId="87" applyFont="1" applyFill="1" applyBorder="1" applyAlignment="1" applyProtection="1">
      <alignment vertical="center" wrapText="1"/>
      <protection locked="0"/>
    </xf>
    <xf numFmtId="0" fontId="26" fillId="0" borderId="0" xfId="87" applyFont="1" applyFill="1" applyBorder="1" applyAlignment="1" applyProtection="1">
      <alignment horizontal="center" vertical="center"/>
      <protection locked="0"/>
    </xf>
    <xf numFmtId="0" fontId="26" fillId="0" borderId="0" xfId="87" applyFont="1" applyFill="1" applyAlignment="1" applyProtection="1">
      <alignment vertical="center" wrapText="1"/>
      <protection locked="0"/>
    </xf>
    <xf numFmtId="0" fontId="26" fillId="0" borderId="0" xfId="87" applyFont="1" applyFill="1" applyAlignment="1" applyProtection="1">
      <alignment horizontal="center" vertical="center"/>
      <protection locked="0"/>
    </xf>
    <xf numFmtId="0" fontId="26" fillId="0" borderId="0" xfId="87" applyFont="1" applyFill="1" applyAlignment="1" applyProtection="1">
      <alignment vertical="center"/>
      <protection locked="0"/>
    </xf>
    <xf numFmtId="0" fontId="26" fillId="0" borderId="19" xfId="87" applyFont="1" applyFill="1" applyBorder="1" applyAlignment="1" applyProtection="1">
      <alignment vertical="center" wrapText="1"/>
      <protection locked="0"/>
    </xf>
    <xf numFmtId="0" fontId="27" fillId="0" borderId="0" xfId="75" applyFont="1" applyFill="1" applyBorder="1" applyAlignment="1" applyProtection="1">
      <alignment horizontal="center" vertical="center"/>
      <protection locked="0"/>
    </xf>
    <xf numFmtId="0" fontId="27" fillId="0" borderId="0" xfId="75" applyFont="1" applyFill="1" applyAlignment="1" applyProtection="1">
      <alignment horizontal="center" vertical="center"/>
      <protection locked="0"/>
    </xf>
    <xf numFmtId="2" fontId="23" fillId="0" borderId="20" xfId="76" applyNumberFormat="1" applyFont="1" applyFill="1" applyBorder="1" applyAlignment="1" applyProtection="1">
      <alignment horizontal="center" vertical="center" wrapText="1"/>
      <protection locked="0"/>
    </xf>
    <xf numFmtId="0" fontId="27" fillId="0" borderId="0" xfId="75" applyFont="1" applyFill="1" applyBorder="1" applyAlignment="1" applyProtection="1">
      <alignment horizontal="center" vertical="center" wrapText="1"/>
      <protection locked="0"/>
    </xf>
    <xf numFmtId="0" fontId="27" fillId="0" borderId="0" xfId="75" applyFont="1" applyFill="1" applyAlignment="1" applyProtection="1">
      <alignment horizontal="center" vertical="center" wrapText="1"/>
      <protection locked="0"/>
    </xf>
    <xf numFmtId="2" fontId="23" fillId="0" borderId="11" xfId="76" applyNumberFormat="1" applyFont="1" applyFill="1" applyBorder="1" applyAlignment="1" applyProtection="1">
      <alignment horizontal="center" vertical="center" wrapText="1"/>
      <protection locked="0"/>
    </xf>
    <xf numFmtId="0" fontId="27" fillId="0" borderId="0" xfId="75" applyFont="1" applyFill="1" applyBorder="1" applyAlignment="1" applyProtection="1">
      <alignment vertical="center"/>
      <protection locked="0"/>
    </xf>
    <xf numFmtId="0" fontId="27" fillId="0" borderId="0" xfId="75" applyFont="1" applyFill="1" applyAlignment="1" applyProtection="1">
      <alignment vertical="center"/>
      <protection locked="0"/>
    </xf>
    <xf numFmtId="0" fontId="27" fillId="0" borderId="22" xfId="75" applyFont="1" applyFill="1" applyBorder="1" applyAlignment="1" applyProtection="1">
      <alignment vertical="center"/>
      <protection locked="0"/>
    </xf>
    <xf numFmtId="0" fontId="23" fillId="0" borderId="0" xfId="75" applyFont="1" applyFill="1" applyBorder="1" applyAlignment="1" applyProtection="1">
      <alignment horizontal="center" vertical="center" wrapText="1"/>
      <protection locked="0"/>
    </xf>
    <xf numFmtId="0" fontId="23" fillId="0" borderId="0" xfId="75" applyFont="1" applyFill="1" applyBorder="1" applyAlignment="1" applyProtection="1">
      <alignment horizontal="left" vertical="center" wrapText="1"/>
      <protection locked="0"/>
    </xf>
    <xf numFmtId="2" fontId="23" fillId="0" borderId="0" xfId="75" applyNumberFormat="1" applyFont="1" applyFill="1" applyBorder="1" applyAlignment="1" applyProtection="1">
      <alignment horizontal="center" vertical="center" wrapText="1"/>
      <protection locked="0"/>
    </xf>
    <xf numFmtId="0" fontId="27" fillId="0" borderId="0" xfId="76" applyFont="1" applyFill="1" applyBorder="1" applyAlignment="1" applyProtection="1">
      <alignment horizontal="center" vertical="center"/>
      <protection locked="0"/>
    </xf>
    <xf numFmtId="0" fontId="23" fillId="0" borderId="0" xfId="87" applyFont="1" applyFill="1" applyAlignment="1" applyProtection="1">
      <alignment vertical="center"/>
      <protection locked="0"/>
    </xf>
    <xf numFmtId="0" fontId="27" fillId="0" borderId="0" xfId="87" applyFont="1" applyFill="1" applyAlignment="1" applyProtection="1">
      <alignment horizontal="left" vertical="center"/>
      <protection locked="0"/>
    </xf>
    <xf numFmtId="0" fontId="54" fillId="0" borderId="0" xfId="75" applyFont="1" applyFill="1" applyProtection="1">
      <protection locked="0"/>
    </xf>
    <xf numFmtId="0" fontId="54" fillId="0" borderId="0" xfId="75" applyFont="1" applyFill="1" applyAlignment="1" applyProtection="1">
      <protection locked="0"/>
    </xf>
    <xf numFmtId="0" fontId="54" fillId="0" borderId="0" xfId="75" applyFont="1" applyFill="1" applyAlignment="1" applyProtection="1">
      <alignment vertical="center"/>
      <protection locked="0"/>
    </xf>
    <xf numFmtId="0" fontId="27" fillId="0" borderId="0" xfId="75" applyFont="1" applyFill="1" applyAlignment="1" applyProtection="1">
      <alignment horizontal="left" vertical="center"/>
      <protection locked="0"/>
    </xf>
    <xf numFmtId="0" fontId="54" fillId="0" borderId="0" xfId="75" applyFont="1" applyFill="1" applyBorder="1" applyAlignment="1" applyProtection="1">
      <alignment vertical="center"/>
      <protection locked="0"/>
    </xf>
    <xf numFmtId="0" fontId="23" fillId="0" borderId="0" xfId="87" applyFont="1" applyFill="1" applyAlignment="1" applyProtection="1">
      <alignment horizontal="left" vertical="center"/>
      <protection locked="0"/>
    </xf>
    <xf numFmtId="0" fontId="0" fillId="0" borderId="0" xfId="0" applyAlignment="1" applyProtection="1">
      <alignment vertical="center"/>
      <protection locked="0"/>
    </xf>
    <xf numFmtId="0" fontId="26" fillId="0" borderId="0" xfId="0" applyFont="1" applyBorder="1" applyAlignment="1" applyProtection="1">
      <alignment vertical="center" wrapText="1"/>
      <protection locked="0"/>
    </xf>
    <xf numFmtId="0" fontId="23" fillId="0" borderId="11" xfId="75" applyFont="1" applyFill="1" applyBorder="1" applyAlignment="1" applyProtection="1">
      <alignment horizontal="center" vertical="center" wrapText="1"/>
      <protection locked="0"/>
    </xf>
    <xf numFmtId="0" fontId="23" fillId="0" borderId="20" xfId="75" applyFont="1" applyFill="1" applyBorder="1" applyAlignment="1" applyProtection="1">
      <alignment horizontal="center" vertical="center" wrapText="1"/>
      <protection locked="0"/>
    </xf>
    <xf numFmtId="0" fontId="21" fillId="0" borderId="11" xfId="75" applyBorder="1" applyAlignment="1" applyProtection="1">
      <alignment vertical="center"/>
      <protection locked="0"/>
    </xf>
    <xf numFmtId="0" fontId="23" fillId="0" borderId="14" xfId="75" applyFont="1" applyFill="1" applyBorder="1" applyAlignment="1" applyProtection="1">
      <alignment horizontal="center" vertical="center" wrapText="1"/>
      <protection locked="0"/>
    </xf>
    <xf numFmtId="0" fontId="29" fillId="0" borderId="11" xfId="75" applyFont="1" applyBorder="1" applyAlignment="1" applyProtection="1">
      <alignment horizontal="center" vertical="center"/>
      <protection locked="0"/>
    </xf>
    <xf numFmtId="0" fontId="23" fillId="0" borderId="21" xfId="75" applyFont="1" applyFill="1" applyBorder="1" applyAlignment="1" applyProtection="1">
      <alignment horizontal="center" vertical="center" wrapText="1"/>
      <protection locked="0"/>
    </xf>
    <xf numFmtId="0" fontId="26" fillId="0" borderId="11" xfId="75" applyFont="1" applyFill="1" applyBorder="1" applyAlignment="1" applyProtection="1">
      <alignment horizontal="center" vertical="center" wrapText="1"/>
      <protection locked="0"/>
    </xf>
    <xf numFmtId="0" fontId="21" fillId="0" borderId="0" xfId="75" applyProtection="1">
      <protection locked="0"/>
    </xf>
    <xf numFmtId="0" fontId="26" fillId="20" borderId="11" xfId="75" applyFont="1" applyFill="1" applyBorder="1" applyAlignment="1" applyProtection="1">
      <alignment horizontal="center" vertical="center" wrapText="1"/>
      <protection locked="0"/>
    </xf>
    <xf numFmtId="0" fontId="21" fillId="0" borderId="0" xfId="75" applyProtection="1"/>
    <xf numFmtId="0" fontId="93" fillId="20" borderId="0" xfId="75" applyFont="1" applyFill="1" applyAlignment="1" applyProtection="1">
      <alignment horizontal="center" vertical="center"/>
      <protection locked="0"/>
    </xf>
    <xf numFmtId="0" fontId="23" fillId="0" borderId="18" xfId="75" applyFont="1" applyFill="1" applyBorder="1" applyAlignment="1" applyProtection="1">
      <alignment horizontal="center" vertical="center" wrapText="1"/>
      <protection locked="0"/>
    </xf>
    <xf numFmtId="0" fontId="23" fillId="0" borderId="10" xfId="75" applyFont="1" applyFill="1" applyBorder="1" applyAlignment="1" applyProtection="1">
      <alignment horizontal="center" vertical="center" wrapText="1"/>
      <protection locked="0"/>
    </xf>
    <xf numFmtId="0" fontId="26" fillId="0" borderId="0" xfId="0" applyFont="1" applyAlignment="1" applyProtection="1">
      <alignment horizontal="center" vertical="center"/>
      <protection locked="0"/>
    </xf>
    <xf numFmtId="0" fontId="23"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0" fontId="26" fillId="0" borderId="0" xfId="0" applyFont="1" applyAlignment="1" applyProtection="1">
      <alignment vertical="center"/>
      <protection locked="0"/>
    </xf>
    <xf numFmtId="0" fontId="53" fillId="0" borderId="0" xfId="0" applyFont="1" applyAlignment="1" applyProtection="1">
      <alignment vertical="center"/>
      <protection locked="0"/>
    </xf>
    <xf numFmtId="0" fontId="0" fillId="0" borderId="0" xfId="0" applyAlignment="1" applyProtection="1">
      <alignment horizontal="left" vertical="center"/>
      <protection locked="0"/>
    </xf>
    <xf numFmtId="0" fontId="27" fillId="0" borderId="0" xfId="0" applyFont="1" applyAlignment="1" applyProtection="1">
      <alignment vertical="center"/>
      <protection locked="0"/>
    </xf>
    <xf numFmtId="0" fontId="27" fillId="0" borderId="0" xfId="0" applyFont="1" applyAlignment="1" applyProtection="1">
      <alignment horizontal="left" vertical="center"/>
      <protection locked="0"/>
    </xf>
    <xf numFmtId="0" fontId="24" fillId="0" borderId="0" xfId="0" applyFont="1" applyAlignment="1" applyProtection="1">
      <alignment vertical="center" wrapText="1"/>
      <protection locked="0"/>
    </xf>
    <xf numFmtId="0" fontId="23" fillId="0" borderId="11" xfId="0" applyFont="1" applyFill="1" applyBorder="1" applyAlignment="1" applyProtection="1">
      <alignment horizontal="center" vertical="center" wrapText="1"/>
      <protection locked="0"/>
    </xf>
    <xf numFmtId="0" fontId="29" fillId="0" borderId="0" xfId="0" applyFont="1" applyAlignment="1" applyProtection="1">
      <alignment horizontal="center" vertical="center"/>
      <protection locked="0"/>
    </xf>
    <xf numFmtId="0" fontId="23" fillId="0" borderId="21" xfId="0" applyFont="1" applyFill="1" applyBorder="1" applyAlignment="1" applyProtection="1">
      <alignment horizontal="center" vertical="center" wrapText="1"/>
      <protection locked="0"/>
    </xf>
    <xf numFmtId="2" fontId="23" fillId="0" borderId="11" xfId="0" applyNumberFormat="1" applyFont="1" applyFill="1" applyBorder="1" applyAlignment="1" applyProtection="1">
      <alignment horizontal="center" vertical="center" wrapText="1"/>
      <protection locked="0"/>
    </xf>
    <xf numFmtId="0" fontId="0" fillId="0" borderId="0" xfId="0" applyProtection="1"/>
    <xf numFmtId="0" fontId="23" fillId="0" borderId="18" xfId="0" applyFont="1" applyFill="1" applyBorder="1" applyAlignment="1" applyProtection="1">
      <alignment horizontal="center" vertical="center" wrapText="1"/>
      <protection locked="0"/>
    </xf>
    <xf numFmtId="0" fontId="48" fillId="0" borderId="11" xfId="0" applyFont="1" applyFill="1" applyBorder="1" applyAlignment="1" applyProtection="1">
      <alignment vertical="center"/>
      <protection locked="0"/>
    </xf>
    <xf numFmtId="0" fontId="48" fillId="0" borderId="0" xfId="0" applyFont="1" applyAlignment="1" applyProtection="1">
      <alignment vertical="center"/>
      <protection locked="0"/>
    </xf>
    <xf numFmtId="2" fontId="23" fillId="0" borderId="0" xfId="0" applyNumberFormat="1" applyFont="1" applyFill="1" applyAlignment="1" applyProtection="1">
      <alignment horizontal="center" vertical="center"/>
      <protection locked="0"/>
    </xf>
    <xf numFmtId="0" fontId="23" fillId="0" borderId="0" xfId="0" applyFont="1" applyFill="1" applyAlignment="1" applyProtection="1">
      <alignment horizontal="left" vertical="center"/>
      <protection locked="0"/>
    </xf>
    <xf numFmtId="2" fontId="23" fillId="0" borderId="0" xfId="87" applyNumberFormat="1" applyFont="1" applyFill="1" applyAlignment="1" applyProtection="1">
      <alignment horizontal="center" vertical="center"/>
      <protection locked="0"/>
    </xf>
    <xf numFmtId="1" fontId="26" fillId="0" borderId="0" xfId="87" applyNumberFormat="1" applyFont="1" applyFill="1" applyAlignment="1" applyProtection="1">
      <alignment horizontal="center" vertical="center"/>
      <protection locked="0"/>
    </xf>
    <xf numFmtId="2" fontId="26" fillId="0" borderId="0" xfId="87" applyNumberFormat="1" applyFont="1" applyFill="1" applyAlignment="1" applyProtection="1">
      <alignment horizontal="center" vertical="center"/>
      <protection locked="0"/>
    </xf>
    <xf numFmtId="1" fontId="26" fillId="0" borderId="0" xfId="87" applyNumberFormat="1" applyFont="1" applyFill="1" applyBorder="1" applyAlignment="1" applyProtection="1">
      <alignment horizontal="center" vertical="center"/>
      <protection locked="0"/>
    </xf>
    <xf numFmtId="2" fontId="26" fillId="0" borderId="0" xfId="87" applyNumberFormat="1" applyFont="1" applyFill="1" applyBorder="1" applyAlignment="1" applyProtection="1">
      <alignment horizontal="center" vertical="center"/>
      <protection locked="0"/>
    </xf>
    <xf numFmtId="2" fontId="23" fillId="0" borderId="11" xfId="75" applyNumberFormat="1" applyFont="1" applyFill="1" applyBorder="1" applyAlignment="1" applyProtection="1">
      <alignment horizontal="center" vertical="center" wrapText="1"/>
      <protection locked="0"/>
    </xf>
    <xf numFmtId="2" fontId="23" fillId="0" borderId="11" xfId="75" applyNumberFormat="1" applyFont="1" applyFill="1" applyBorder="1" applyAlignment="1" applyProtection="1">
      <alignment horizontal="center" vertical="center" textRotation="90" wrapText="1"/>
      <protection locked="0"/>
    </xf>
    <xf numFmtId="2" fontId="23" fillId="0" borderId="11" xfId="87" applyNumberFormat="1" applyFont="1" applyFill="1" applyBorder="1" applyAlignment="1" applyProtection="1">
      <alignment horizontal="center" vertical="center" wrapText="1"/>
      <protection locked="0"/>
    </xf>
    <xf numFmtId="2" fontId="23" fillId="0" borderId="20" xfId="75" applyNumberFormat="1" applyFont="1" applyFill="1" applyBorder="1" applyAlignment="1" applyProtection="1">
      <alignment horizontal="center" vertical="center" wrapText="1"/>
      <protection locked="0"/>
    </xf>
    <xf numFmtId="1" fontId="23" fillId="0" borderId="11" xfId="87" applyNumberFormat="1" applyFont="1" applyFill="1" applyBorder="1" applyAlignment="1" applyProtection="1">
      <alignment horizontal="center" vertical="center"/>
      <protection locked="0"/>
    </xf>
    <xf numFmtId="2" fontId="23" fillId="0" borderId="10" xfId="87" applyNumberFormat="1" applyFont="1" applyFill="1" applyBorder="1" applyAlignment="1" applyProtection="1">
      <alignment horizontal="center" vertical="center" wrapText="1"/>
      <protection locked="0"/>
    </xf>
    <xf numFmtId="2" fontId="23" fillId="0" borderId="11" xfId="87" applyNumberFormat="1" applyFont="1" applyFill="1" applyBorder="1" applyAlignment="1" applyProtection="1">
      <alignment horizontal="left" vertical="center" wrapText="1"/>
      <protection locked="0"/>
    </xf>
    <xf numFmtId="1" fontId="23" fillId="0" borderId="0" xfId="87" applyNumberFormat="1" applyFont="1" applyFill="1" applyBorder="1" applyAlignment="1" applyProtection="1">
      <alignment horizontal="center" vertical="center"/>
      <protection locked="0"/>
    </xf>
    <xf numFmtId="2" fontId="23" fillId="0" borderId="0" xfId="87" applyNumberFormat="1" applyFont="1" applyFill="1" applyBorder="1" applyAlignment="1" applyProtection="1">
      <alignment horizontal="left" vertical="center" wrapText="1"/>
      <protection locked="0"/>
    </xf>
    <xf numFmtId="2" fontId="23" fillId="0" borderId="0" xfId="87" applyNumberFormat="1" applyFont="1" applyFill="1" applyBorder="1" applyAlignment="1" applyProtection="1">
      <alignment horizontal="center" vertical="center" wrapText="1"/>
      <protection locked="0"/>
    </xf>
    <xf numFmtId="2" fontId="23" fillId="0" borderId="0" xfId="87" applyNumberFormat="1" applyFont="1" applyFill="1" applyBorder="1" applyAlignment="1" applyProtection="1">
      <alignment horizontal="center" vertical="center"/>
      <protection locked="0"/>
    </xf>
    <xf numFmtId="0" fontId="4" fillId="0" borderId="0" xfId="87" applyFill="1" applyAlignment="1" applyProtection="1">
      <alignment horizontal="center" vertical="center"/>
      <protection locked="0"/>
    </xf>
    <xf numFmtId="2" fontId="26" fillId="0" borderId="19" xfId="87" applyNumberFormat="1" applyFont="1" applyFill="1" applyBorder="1" applyAlignment="1" applyProtection="1">
      <alignment horizontal="center" vertical="center"/>
      <protection locked="0"/>
    </xf>
    <xf numFmtId="0" fontId="4" fillId="0" borderId="19" xfId="87" applyFill="1" applyBorder="1" applyAlignment="1" applyProtection="1">
      <alignment horizontal="center" vertical="center"/>
      <protection locked="0"/>
    </xf>
    <xf numFmtId="0" fontId="23" fillId="0" borderId="11" xfId="87" applyFont="1" applyFill="1" applyBorder="1" applyAlignment="1" applyProtection="1">
      <alignment vertical="center" wrapText="1"/>
      <protection locked="0"/>
    </xf>
    <xf numFmtId="0" fontId="4" fillId="0" borderId="0" xfId="87" applyFill="1" applyBorder="1" applyAlignment="1" applyProtection="1">
      <alignment horizontal="center" vertical="center"/>
      <protection locked="0"/>
    </xf>
    <xf numFmtId="2" fontId="23" fillId="0" borderId="10" xfId="75" applyNumberFormat="1" applyFont="1" applyFill="1" applyBorder="1" applyAlignment="1" applyProtection="1">
      <alignment horizontal="center" vertical="center" wrapText="1"/>
      <protection locked="0"/>
    </xf>
    <xf numFmtId="2" fontId="23" fillId="0" borderId="24" xfId="75" applyNumberFormat="1" applyFont="1" applyFill="1" applyBorder="1" applyAlignment="1" applyProtection="1">
      <alignment horizontal="center" vertical="center" wrapText="1"/>
      <protection locked="0"/>
    </xf>
    <xf numFmtId="2" fontId="23" fillId="0" borderId="14" xfId="75" applyNumberFormat="1" applyFont="1" applyFill="1" applyBorder="1" applyAlignment="1" applyProtection="1">
      <alignment horizontal="center" vertical="center" wrapText="1"/>
      <protection locked="0"/>
    </xf>
    <xf numFmtId="2" fontId="23" fillId="0" borderId="18" xfId="75" applyNumberFormat="1" applyFont="1" applyFill="1" applyBorder="1" applyAlignment="1" applyProtection="1">
      <alignment horizontal="center" vertical="center" wrapText="1"/>
      <protection locked="0"/>
    </xf>
    <xf numFmtId="0" fontId="27" fillId="0" borderId="0" xfId="76" applyFont="1" applyFill="1" applyBorder="1" applyAlignment="1" applyProtection="1">
      <protection locked="0"/>
    </xf>
    <xf numFmtId="0" fontId="27" fillId="0" borderId="0" xfId="76" applyFont="1" applyFill="1" applyBorder="1" applyProtection="1">
      <protection locked="0"/>
    </xf>
    <xf numFmtId="0" fontId="23" fillId="0" borderId="10" xfId="75" applyFont="1" applyFill="1" applyBorder="1" applyAlignment="1" applyProtection="1">
      <alignment horizontal="left" vertical="center" wrapText="1"/>
      <protection locked="0"/>
    </xf>
    <xf numFmtId="0" fontId="23" fillId="0" borderId="11" xfId="75" applyFont="1" applyFill="1" applyBorder="1" applyAlignment="1" applyProtection="1">
      <alignment horizontal="left" vertical="center" wrapText="1"/>
      <protection locked="0"/>
    </xf>
    <xf numFmtId="0" fontId="28" fillId="0" borderId="11" xfId="75" applyFont="1" applyFill="1" applyBorder="1" applyAlignment="1" applyProtection="1">
      <alignment horizontal="left" vertical="center" wrapText="1"/>
      <protection locked="0"/>
    </xf>
    <xf numFmtId="2" fontId="28" fillId="0" borderId="11" xfId="75" applyNumberFormat="1" applyFont="1" applyFill="1" applyBorder="1" applyAlignment="1" applyProtection="1">
      <alignment horizontal="center" vertical="center" wrapText="1"/>
    </xf>
    <xf numFmtId="2" fontId="28" fillId="0" borderId="11" xfId="75" applyNumberFormat="1" applyFont="1" applyFill="1" applyBorder="1" applyAlignment="1" applyProtection="1">
      <alignment horizontal="center" vertical="center" wrapText="1"/>
      <protection locked="0"/>
    </xf>
    <xf numFmtId="2" fontId="28" fillId="0" borderId="20" xfId="75" applyNumberFormat="1" applyFont="1" applyFill="1" applyBorder="1" applyAlignment="1" applyProtection="1">
      <alignment horizontal="center" vertical="center" wrapText="1"/>
    </xf>
    <xf numFmtId="0" fontId="23" fillId="0" borderId="18" xfId="75" applyFont="1" applyFill="1" applyBorder="1" applyAlignment="1" applyProtection="1">
      <alignment horizontal="left" vertical="center" wrapText="1"/>
      <protection locked="0"/>
    </xf>
    <xf numFmtId="0" fontId="53" fillId="0" borderId="11" xfId="75" applyFont="1" applyBorder="1" applyAlignment="1">
      <alignment horizontal="center" vertical="center" wrapText="1"/>
    </xf>
    <xf numFmtId="0" fontId="53" fillId="0" borderId="25" xfId="75" applyFont="1" applyBorder="1" applyAlignment="1">
      <alignment horizontal="center" vertical="top" wrapText="1"/>
    </xf>
    <xf numFmtId="0" fontId="53" fillId="0" borderId="26" xfId="75" applyFont="1" applyBorder="1" applyAlignment="1">
      <alignment horizontal="center" vertical="top" wrapText="1"/>
    </xf>
    <xf numFmtId="0" fontId="61" fillId="0" borderId="11" xfId="75" applyFont="1" applyFill="1" applyBorder="1" applyAlignment="1">
      <alignment horizontal="left" vertical="center" wrapText="1"/>
    </xf>
    <xf numFmtId="0" fontId="94" fillId="0" borderId="0" xfId="0" applyFont="1" applyAlignment="1">
      <alignment vertical="center"/>
    </xf>
    <xf numFmtId="0" fontId="23" fillId="0" borderId="0" xfId="80" applyFont="1"/>
    <xf numFmtId="0" fontId="23" fillId="0" borderId="27" xfId="80" applyFont="1" applyFill="1" applyBorder="1" applyAlignment="1">
      <alignment horizontal="center" vertical="center" wrapText="1"/>
    </xf>
    <xf numFmtId="0" fontId="23" fillId="0" borderId="28" xfId="80" applyFont="1" applyFill="1" applyBorder="1" applyAlignment="1">
      <alignment horizontal="center" vertical="center" wrapText="1"/>
    </xf>
    <xf numFmtId="0" fontId="28" fillId="0" borderId="29" xfId="80" applyFont="1" applyFill="1" applyBorder="1" applyAlignment="1">
      <alignment horizontal="center" vertical="center" wrapText="1"/>
    </xf>
    <xf numFmtId="2" fontId="23" fillId="0" borderId="30" xfId="80" applyNumberFormat="1" applyFont="1" applyFill="1" applyBorder="1" applyAlignment="1">
      <alignment horizontal="center" vertical="top" wrapText="1"/>
    </xf>
    <xf numFmtId="2" fontId="23" fillId="0" borderId="29" xfId="80" applyNumberFormat="1" applyFont="1" applyFill="1" applyBorder="1" applyAlignment="1">
      <alignment horizontal="center" vertical="top" wrapText="1"/>
    </xf>
    <xf numFmtId="2" fontId="28" fillId="0" borderId="29" xfId="80" applyNumberFormat="1" applyFont="1" applyFill="1" applyBorder="1" applyAlignment="1">
      <alignment horizontal="center" vertical="top" wrapText="1"/>
    </xf>
    <xf numFmtId="0" fontId="23" fillId="0" borderId="29" xfId="80" applyFont="1" applyFill="1" applyBorder="1" applyAlignment="1">
      <alignment horizontal="left" vertical="top" wrapText="1"/>
    </xf>
    <xf numFmtId="0" fontId="23" fillId="0" borderId="31" xfId="80" applyFont="1" applyFill="1" applyBorder="1" applyAlignment="1">
      <alignment horizontal="left" vertical="top" wrapText="1"/>
    </xf>
    <xf numFmtId="2" fontId="23" fillId="0" borderId="32" xfId="80" applyNumberFormat="1" applyFont="1" applyFill="1" applyBorder="1" applyAlignment="1">
      <alignment horizontal="center" vertical="top" wrapText="1"/>
    </xf>
    <xf numFmtId="0" fontId="28" fillId="0" borderId="11" xfId="80" applyFont="1" applyFill="1" applyBorder="1" applyAlignment="1">
      <alignment horizontal="left" vertical="center" wrapText="1"/>
    </xf>
    <xf numFmtId="2" fontId="23" fillId="0" borderId="11" xfId="80" applyNumberFormat="1" applyFont="1" applyFill="1" applyBorder="1" applyAlignment="1">
      <alignment horizontal="center" vertical="top" wrapText="1"/>
    </xf>
    <xf numFmtId="0" fontId="26" fillId="0" borderId="0" xfId="80" applyFont="1"/>
    <xf numFmtId="0" fontId="91" fillId="0" borderId="0" xfId="80"/>
    <xf numFmtId="0" fontId="28" fillId="0" borderId="11" xfId="80" applyFont="1" applyFill="1" applyBorder="1" applyAlignment="1">
      <alignment horizontal="justify" vertical="top" wrapText="1"/>
    </xf>
    <xf numFmtId="0" fontId="28" fillId="0" borderId="11" xfId="80" applyFont="1" applyFill="1" applyBorder="1" applyAlignment="1">
      <alignment horizontal="left" vertical="top" wrapText="1"/>
    </xf>
    <xf numFmtId="0" fontId="28" fillId="0" borderId="29" xfId="80" applyFont="1" applyFill="1" applyBorder="1" applyAlignment="1">
      <alignment horizontal="center" vertical="top" wrapText="1"/>
    </xf>
    <xf numFmtId="2" fontId="28" fillId="0" borderId="30" xfId="80" applyNumberFormat="1" applyFont="1" applyFill="1" applyBorder="1" applyAlignment="1">
      <alignment horizontal="center" vertical="top" wrapText="1"/>
    </xf>
    <xf numFmtId="0" fontId="28" fillId="0" borderId="31" xfId="80" applyFont="1" applyFill="1" applyBorder="1" applyAlignment="1">
      <alignment horizontal="center" vertical="top" wrapText="1"/>
    </xf>
    <xf numFmtId="2" fontId="23" fillId="0" borderId="11" xfId="80" applyNumberFormat="1" applyFont="1" applyBorder="1" applyAlignment="1">
      <alignment wrapText="1"/>
    </xf>
    <xf numFmtId="0" fontId="23" fillId="0" borderId="33" xfId="80" applyFont="1" applyFill="1" applyBorder="1" applyAlignment="1">
      <alignment horizontal="center" vertical="center" wrapText="1"/>
    </xf>
    <xf numFmtId="0" fontId="23" fillId="0" borderId="34" xfId="80" applyFont="1" applyFill="1" applyBorder="1" applyAlignment="1">
      <alignment horizontal="center" vertical="center" wrapText="1"/>
    </xf>
    <xf numFmtId="0" fontId="23" fillId="0" borderId="31" xfId="80" applyFont="1" applyBorder="1"/>
    <xf numFmtId="2" fontId="23" fillId="0" borderId="32" xfId="80" applyNumberFormat="1" applyFont="1" applyBorder="1"/>
    <xf numFmtId="0" fontId="23" fillId="0" borderId="0" xfId="80" applyFont="1" applyAlignment="1">
      <alignment wrapText="1"/>
    </xf>
    <xf numFmtId="0" fontId="26" fillId="0" borderId="0" xfId="80" applyFont="1" applyAlignment="1"/>
    <xf numFmtId="0" fontId="23" fillId="0" borderId="18" xfId="80" applyFont="1" applyFill="1" applyBorder="1" applyAlignment="1">
      <alignment horizontal="center" vertical="top" wrapText="1"/>
    </xf>
    <xf numFmtId="0" fontId="91" fillId="0" borderId="11" xfId="80" applyBorder="1"/>
    <xf numFmtId="0" fontId="23" fillId="0" borderId="11" xfId="80" applyFont="1" applyFill="1" applyBorder="1" applyAlignment="1">
      <alignment horizontal="center" vertical="center" wrapText="1"/>
    </xf>
    <xf numFmtId="0" fontId="23" fillId="0" borderId="11" xfId="80" applyFont="1" applyBorder="1" applyAlignment="1">
      <alignment horizontal="center"/>
    </xf>
    <xf numFmtId="0" fontId="28" fillId="0" borderId="11" xfId="80" applyFont="1" applyFill="1" applyBorder="1" applyAlignment="1">
      <alignment horizontal="center" vertical="top" wrapText="1"/>
    </xf>
    <xf numFmtId="0" fontId="23" fillId="0" borderId="11" xfId="80" applyFont="1" applyFill="1" applyBorder="1" applyAlignment="1">
      <alignment horizontal="left" vertical="top" wrapText="1"/>
    </xf>
    <xf numFmtId="0" fontId="23" fillId="0" borderId="11" xfId="80" applyFont="1" applyFill="1" applyBorder="1" applyAlignment="1">
      <alignment horizontal="center" vertical="top" wrapText="1"/>
    </xf>
    <xf numFmtId="0" fontId="65" fillId="0" borderId="0" xfId="80" applyFont="1"/>
    <xf numFmtId="0" fontId="23" fillId="0" borderId="11" xfId="80" applyFont="1" applyFill="1" applyBorder="1" applyAlignment="1">
      <alignment horizontal="justify" vertical="top" wrapText="1"/>
    </xf>
    <xf numFmtId="0" fontId="23" fillId="21" borderId="11" xfId="80" applyFont="1" applyFill="1" applyBorder="1" applyAlignment="1">
      <alignment horizontal="center"/>
    </xf>
    <xf numFmtId="0" fontId="54" fillId="21" borderId="20" xfId="80" applyFont="1" applyFill="1" applyBorder="1" applyAlignment="1">
      <alignment horizontal="center"/>
    </xf>
    <xf numFmtId="0" fontId="54" fillId="21" borderId="22" xfId="80" applyFont="1" applyFill="1" applyBorder="1" applyAlignment="1">
      <alignment horizontal="center"/>
    </xf>
    <xf numFmtId="0" fontId="23" fillId="21" borderId="22" xfId="80" applyFont="1" applyFill="1" applyBorder="1" applyAlignment="1">
      <alignment horizontal="left" vertical="top" wrapText="1"/>
    </xf>
    <xf numFmtId="0" fontId="23" fillId="21" borderId="21" xfId="80" applyFont="1" applyFill="1" applyBorder="1" applyAlignment="1">
      <alignment horizontal="center" vertical="top" wrapText="1"/>
    </xf>
    <xf numFmtId="0" fontId="23" fillId="21" borderId="11" xfId="80" applyFont="1" applyFill="1" applyBorder="1" applyAlignment="1">
      <alignment horizontal="left" vertical="top" wrapText="1"/>
    </xf>
    <xf numFmtId="2" fontId="23" fillId="21" borderId="11" xfId="80" applyNumberFormat="1" applyFont="1" applyFill="1" applyBorder="1" applyAlignment="1">
      <alignment horizontal="center" vertical="top" wrapText="1"/>
    </xf>
    <xf numFmtId="0" fontId="23" fillId="0" borderId="0" xfId="80" applyFont="1" applyAlignment="1">
      <alignment horizontal="center"/>
    </xf>
    <xf numFmtId="0" fontId="27" fillId="0" borderId="0" xfId="80" applyFont="1"/>
    <xf numFmtId="0" fontId="27" fillId="0" borderId="0" xfId="80" applyFont="1" applyAlignment="1">
      <alignment horizontal="left" vertical="center"/>
    </xf>
    <xf numFmtId="0" fontId="29" fillId="0" borderId="0" xfId="0" applyFont="1"/>
    <xf numFmtId="0" fontId="26" fillId="0" borderId="0" xfId="80" applyFont="1" applyAlignment="1">
      <alignment horizontal="center" wrapText="1"/>
    </xf>
    <xf numFmtId="167" fontId="57" fillId="0" borderId="0" xfId="0" applyNumberFormat="1" applyFont="1" applyFill="1"/>
    <xf numFmtId="0" fontId="28" fillId="0" borderId="11" xfId="0" applyFont="1" applyFill="1" applyBorder="1" applyAlignment="1">
      <alignment horizontal="right" vertical="center" wrapText="1"/>
    </xf>
    <xf numFmtId="0" fontId="24" fillId="0" borderId="0" xfId="0" applyFont="1" applyAlignment="1" applyProtection="1">
      <alignment horizontal="right" vertical="center"/>
      <protection locked="0"/>
    </xf>
    <xf numFmtId="0" fontId="23" fillId="0" borderId="11" xfId="75" applyFont="1" applyFill="1" applyBorder="1" applyAlignment="1">
      <alignment horizontal="center" vertical="center"/>
    </xf>
    <xf numFmtId="0" fontId="28" fillId="0" borderId="10" xfId="75" applyFont="1" applyFill="1" applyBorder="1" applyAlignment="1">
      <alignment horizontal="left" vertical="center" wrapText="1"/>
    </xf>
    <xf numFmtId="0" fontId="23" fillId="0" borderId="10" xfId="75" applyFont="1" applyFill="1" applyBorder="1" applyAlignment="1">
      <alignment horizontal="left" vertical="center" wrapText="1"/>
    </xf>
    <xf numFmtId="0" fontId="53" fillId="0" borderId="0" xfId="0" applyFont="1" applyFill="1" applyAlignment="1">
      <alignment horizontal="center" vertical="center"/>
    </xf>
    <xf numFmtId="0" fontId="53" fillId="0" borderId="0" xfId="0" applyFont="1" applyFill="1" applyBorder="1" applyAlignment="1">
      <alignment horizontal="left" vertical="center" wrapText="1"/>
    </xf>
    <xf numFmtId="0" fontId="53" fillId="0" borderId="0" xfId="0" applyFont="1" applyFill="1" applyAlignment="1">
      <alignment horizontal="left" vertical="center" wrapText="1"/>
    </xf>
    <xf numFmtId="2" fontId="53" fillId="0" borderId="0" xfId="0" applyNumberFormat="1" applyFont="1" applyFill="1" applyAlignment="1">
      <alignment horizontal="center" vertical="center" wrapText="1"/>
    </xf>
    <xf numFmtId="0" fontId="53" fillId="0" borderId="0" xfId="0" applyFont="1" applyFill="1" applyAlignment="1">
      <alignment vertical="center"/>
    </xf>
    <xf numFmtId="2" fontId="53" fillId="0" borderId="0" xfId="0" applyNumberFormat="1" applyFont="1" applyFill="1" applyAlignment="1">
      <alignment horizontal="center" vertical="center"/>
    </xf>
    <xf numFmtId="2" fontId="53" fillId="0" borderId="11" xfId="0" applyNumberFormat="1" applyFont="1" applyFill="1" applyBorder="1" applyAlignment="1">
      <alignment horizontal="center" vertical="center" wrapText="1"/>
    </xf>
    <xf numFmtId="2" fontId="53" fillId="0" borderId="10" xfId="0" applyNumberFormat="1" applyFont="1" applyFill="1" applyBorder="1" applyAlignment="1">
      <alignment horizontal="center" vertical="center" wrapText="1"/>
    </xf>
    <xf numFmtId="2" fontId="53" fillId="0" borderId="35" xfId="75" applyNumberFormat="1" applyFont="1" applyFill="1" applyBorder="1" applyAlignment="1">
      <alignment horizontal="center" vertical="center" wrapText="1"/>
    </xf>
    <xf numFmtId="2" fontId="53" fillId="0" borderId="36" xfId="75" applyNumberFormat="1" applyFont="1" applyFill="1" applyBorder="1" applyAlignment="1">
      <alignment horizontal="center" vertical="center" wrapText="1"/>
    </xf>
    <xf numFmtId="2" fontId="53" fillId="0" borderId="35" xfId="75" applyNumberFormat="1" applyFont="1" applyFill="1" applyBorder="1" applyAlignment="1">
      <alignment vertical="center" wrapText="1"/>
    </xf>
    <xf numFmtId="0" fontId="53" fillId="0" borderId="37" xfId="0" applyFont="1" applyFill="1" applyBorder="1" applyAlignment="1">
      <alignment horizontal="center" vertical="center"/>
    </xf>
    <xf numFmtId="0" fontId="53" fillId="0" borderId="10" xfId="0" applyFont="1" applyFill="1" applyBorder="1" applyAlignment="1">
      <alignment horizontal="center" vertical="center" wrapText="1"/>
    </xf>
    <xf numFmtId="0" fontId="53" fillId="0" borderId="38" xfId="0" applyFont="1" applyFill="1" applyBorder="1" applyAlignment="1">
      <alignment horizontal="center" vertical="center" wrapText="1"/>
    </xf>
    <xf numFmtId="2" fontId="53" fillId="0" borderId="13" xfId="0" applyNumberFormat="1" applyFont="1" applyFill="1" applyBorder="1" applyAlignment="1">
      <alignment horizontal="center" vertical="center" wrapText="1"/>
    </xf>
    <xf numFmtId="2" fontId="53" fillId="0" borderId="39" xfId="0" applyNumberFormat="1" applyFont="1" applyFill="1" applyBorder="1" applyAlignment="1">
      <alignment horizontal="center" vertical="center" wrapText="1"/>
    </xf>
    <xf numFmtId="0" fontId="53" fillId="0" borderId="19" xfId="0" applyFont="1" applyFill="1" applyBorder="1" applyAlignment="1">
      <alignment horizontal="center" vertical="center" wrapText="1"/>
    </xf>
    <xf numFmtId="0" fontId="53" fillId="0" borderId="37" xfId="0" applyFont="1" applyFill="1" applyBorder="1" applyAlignment="1">
      <alignment horizontal="center" vertical="center" wrapText="1"/>
    </xf>
    <xf numFmtId="0" fontId="53" fillId="0" borderId="11" xfId="0" applyFont="1" applyFill="1" applyBorder="1" applyAlignment="1">
      <alignment horizontal="center" vertical="center" wrapText="1"/>
    </xf>
    <xf numFmtId="0" fontId="53" fillId="0" borderId="12" xfId="0" applyFont="1" applyFill="1" applyBorder="1" applyAlignment="1">
      <alignment horizontal="center" vertical="center" wrapText="1"/>
    </xf>
    <xf numFmtId="0" fontId="53" fillId="0" borderId="13" xfId="0" applyFont="1" applyFill="1" applyBorder="1" applyAlignment="1">
      <alignment horizontal="center" vertical="center" wrapText="1"/>
    </xf>
    <xf numFmtId="0" fontId="53" fillId="0" borderId="14"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61" fillId="0" borderId="11" xfId="0" applyFont="1" applyFill="1" applyBorder="1" applyAlignment="1">
      <alignment vertical="center" wrapText="1"/>
    </xf>
    <xf numFmtId="2" fontId="61" fillId="19" borderId="11" xfId="0" applyNumberFormat="1" applyFont="1" applyFill="1" applyBorder="1" applyAlignment="1">
      <alignment horizontal="center" vertical="center" wrapText="1"/>
    </xf>
    <xf numFmtId="167" fontId="53" fillId="0" borderId="0" xfId="0" applyNumberFormat="1" applyFont="1" applyFill="1" applyAlignment="1">
      <alignment horizontal="center" vertical="center"/>
    </xf>
    <xf numFmtId="0" fontId="53" fillId="0" borderId="11" xfId="0" applyFont="1" applyFill="1" applyBorder="1" applyAlignment="1">
      <alignment vertical="center"/>
    </xf>
    <xf numFmtId="0" fontId="61" fillId="0" borderId="11" xfId="75" applyFont="1" applyFill="1" applyBorder="1" applyAlignment="1">
      <alignment vertical="center" wrapText="1"/>
    </xf>
    <xf numFmtId="2" fontId="61" fillId="0" borderId="11" xfId="0" applyNumberFormat="1" applyFont="1" applyFill="1" applyBorder="1" applyAlignment="1">
      <alignment horizontal="center" vertical="center" wrapText="1"/>
    </xf>
    <xf numFmtId="2" fontId="53" fillId="19" borderId="11" xfId="0" applyNumberFormat="1" applyFont="1" applyFill="1" applyBorder="1" applyAlignment="1">
      <alignment horizontal="center" vertical="center" wrapText="1"/>
    </xf>
    <xf numFmtId="2" fontId="53" fillId="0" borderId="11" xfId="0" applyNumberFormat="1" applyFont="1" applyFill="1" applyBorder="1" applyAlignment="1">
      <alignment horizontal="center" vertical="center"/>
    </xf>
    <xf numFmtId="0" fontId="53" fillId="0" borderId="11" xfId="75" applyFont="1" applyFill="1" applyBorder="1" applyAlignment="1">
      <alignment vertical="center" wrapText="1"/>
    </xf>
    <xf numFmtId="0" fontId="53" fillId="0" borderId="11" xfId="75" applyFont="1" applyFill="1" applyBorder="1" applyAlignment="1">
      <alignment wrapText="1"/>
    </xf>
    <xf numFmtId="0" fontId="53" fillId="22" borderId="11" xfId="0" applyFont="1" applyFill="1" applyBorder="1" applyAlignment="1">
      <alignment vertical="center" wrapText="1"/>
    </xf>
    <xf numFmtId="0" fontId="53" fillId="22" borderId="11" xfId="75" applyFont="1" applyFill="1" applyBorder="1" applyAlignment="1">
      <alignment horizontal="left" vertical="center" wrapText="1"/>
    </xf>
    <xf numFmtId="2" fontId="53" fillId="22" borderId="11" xfId="0" applyNumberFormat="1" applyFont="1" applyFill="1" applyBorder="1" applyAlignment="1">
      <alignment horizontal="center" vertical="center" wrapText="1"/>
    </xf>
    <xf numFmtId="0" fontId="28" fillId="0" borderId="10" xfId="75" applyFont="1" applyFill="1" applyBorder="1" applyAlignment="1">
      <alignment horizontal="center" vertical="center" wrapText="1"/>
    </xf>
    <xf numFmtId="0" fontId="53" fillId="0" borderId="11" xfId="0" applyFont="1" applyFill="1" applyBorder="1" applyAlignment="1">
      <alignment horizontal="center" vertical="center"/>
    </xf>
    <xf numFmtId="2" fontId="53" fillId="23" borderId="11" xfId="0" applyNumberFormat="1" applyFont="1" applyFill="1" applyBorder="1" applyAlignment="1">
      <alignment horizontal="center" vertical="center" wrapText="1"/>
    </xf>
    <xf numFmtId="2" fontId="53" fillId="23" borderId="11" xfId="0" applyNumberFormat="1" applyFont="1" applyFill="1" applyBorder="1" applyAlignment="1">
      <alignment horizontal="center" vertical="center"/>
    </xf>
    <xf numFmtId="166" fontId="53" fillId="0" borderId="11" xfId="0" applyNumberFormat="1" applyFont="1" applyFill="1" applyBorder="1" applyAlignment="1">
      <alignment horizontal="center" vertical="center" wrapText="1"/>
    </xf>
    <xf numFmtId="2" fontId="53" fillId="22" borderId="11" xfId="0" applyNumberFormat="1" applyFont="1" applyFill="1" applyBorder="1" applyAlignment="1">
      <alignment horizontal="center" vertical="center"/>
    </xf>
    <xf numFmtId="2" fontId="53" fillId="19" borderId="11" xfId="0" applyNumberFormat="1" applyFont="1" applyFill="1" applyBorder="1" applyAlignment="1">
      <alignment horizontal="center" vertical="center"/>
    </xf>
    <xf numFmtId="2" fontId="61" fillId="0" borderId="11" xfId="75" applyNumberFormat="1" applyFont="1" applyFill="1" applyBorder="1" applyAlignment="1">
      <alignment horizontal="center" vertical="center" wrapText="1"/>
    </xf>
    <xf numFmtId="2" fontId="53" fillId="0" borderId="20" xfId="0" applyNumberFormat="1" applyFont="1" applyFill="1" applyBorder="1" applyAlignment="1">
      <alignment horizontal="center" vertical="center" wrapText="1"/>
    </xf>
    <xf numFmtId="2" fontId="53" fillId="0" borderId="16" xfId="0" applyNumberFormat="1" applyFont="1" applyFill="1" applyBorder="1" applyAlignment="1">
      <alignment horizontal="center" vertical="center" wrapText="1"/>
    </xf>
    <xf numFmtId="2" fontId="53" fillId="0" borderId="41" xfId="0" applyNumberFormat="1" applyFont="1" applyFill="1" applyBorder="1" applyAlignment="1">
      <alignment horizontal="center" vertical="center" wrapText="1"/>
    </xf>
    <xf numFmtId="2" fontId="53" fillId="0" borderId="22" xfId="0" applyNumberFormat="1" applyFont="1" applyFill="1" applyBorder="1" applyAlignment="1">
      <alignment horizontal="center" vertical="center" wrapText="1"/>
    </xf>
    <xf numFmtId="2" fontId="53" fillId="0" borderId="21" xfId="0" applyNumberFormat="1" applyFont="1" applyFill="1" applyBorder="1" applyAlignment="1">
      <alignment horizontal="center" vertical="center" wrapText="1"/>
    </xf>
    <xf numFmtId="2" fontId="53" fillId="0" borderId="19" xfId="0" applyNumberFormat="1" applyFont="1" applyFill="1" applyBorder="1" applyAlignment="1">
      <alignment horizontal="center" vertical="center" wrapText="1"/>
    </xf>
    <xf numFmtId="2" fontId="53" fillId="0" borderId="35" xfId="0" applyNumberFormat="1" applyFont="1" applyFill="1" applyBorder="1" applyAlignment="1">
      <alignment horizontal="center" vertical="center" wrapText="1"/>
    </xf>
    <xf numFmtId="2" fontId="53" fillId="0" borderId="20" xfId="0" applyNumberFormat="1" applyFont="1" applyFill="1" applyBorder="1" applyAlignment="1">
      <alignment horizontal="center" vertical="center"/>
    </xf>
    <xf numFmtId="2" fontId="53" fillId="0" borderId="12" xfId="0" applyNumberFormat="1" applyFont="1" applyFill="1" applyBorder="1" applyAlignment="1">
      <alignment horizontal="center" vertical="center" wrapText="1"/>
    </xf>
    <xf numFmtId="2" fontId="53" fillId="0" borderId="22" xfId="0" applyNumberFormat="1" applyFont="1" applyFill="1" applyBorder="1" applyAlignment="1">
      <alignment horizontal="center" vertical="center"/>
    </xf>
    <xf numFmtId="2" fontId="53" fillId="0" borderId="42" xfId="0" applyNumberFormat="1" applyFont="1" applyFill="1" applyBorder="1" applyAlignment="1">
      <alignment horizontal="center" vertical="center" wrapText="1"/>
    </xf>
    <xf numFmtId="2" fontId="53" fillId="0" borderId="23" xfId="0" applyNumberFormat="1" applyFont="1" applyFill="1" applyBorder="1" applyAlignment="1">
      <alignment horizontal="center" vertical="center" wrapText="1"/>
    </xf>
    <xf numFmtId="2" fontId="53" fillId="0" borderId="18" xfId="0" applyNumberFormat="1" applyFont="1" applyFill="1" applyBorder="1" applyAlignment="1">
      <alignment horizontal="center" vertical="center" wrapText="1"/>
    </xf>
    <xf numFmtId="2" fontId="53" fillId="0" borderId="15" xfId="0" applyNumberFormat="1" applyFont="1" applyFill="1" applyBorder="1" applyAlignment="1">
      <alignment horizontal="center" vertical="center"/>
    </xf>
    <xf numFmtId="2" fontId="53" fillId="0" borderId="12" xfId="0" applyNumberFormat="1" applyFont="1" applyFill="1" applyBorder="1" applyAlignment="1">
      <alignment horizontal="center" vertical="center"/>
    </xf>
    <xf numFmtId="166" fontId="53" fillId="0" borderId="20" xfId="0" applyNumberFormat="1" applyFont="1" applyFill="1" applyBorder="1" applyAlignment="1">
      <alignment horizontal="center" vertical="center" wrapText="1"/>
    </xf>
    <xf numFmtId="2" fontId="53" fillId="0" borderId="18" xfId="0" applyNumberFormat="1" applyFont="1" applyFill="1" applyBorder="1" applyAlignment="1">
      <alignment horizontal="center" vertical="center"/>
    </xf>
    <xf numFmtId="2" fontId="53" fillId="0" borderId="24" xfId="0" applyNumberFormat="1" applyFont="1" applyFill="1" applyBorder="1" applyAlignment="1">
      <alignment horizontal="center" vertical="center"/>
    </xf>
    <xf numFmtId="2" fontId="53" fillId="0" borderId="15" xfId="0" applyNumberFormat="1" applyFont="1" applyFill="1" applyBorder="1" applyAlignment="1">
      <alignment horizontal="center" vertical="center" wrapText="1"/>
    </xf>
    <xf numFmtId="2" fontId="53" fillId="22" borderId="20" xfId="0" applyNumberFormat="1" applyFont="1" applyFill="1" applyBorder="1" applyAlignment="1">
      <alignment horizontal="center" vertical="center" wrapText="1"/>
    </xf>
    <xf numFmtId="2" fontId="53" fillId="0" borderId="43" xfId="0" applyNumberFormat="1" applyFont="1" applyFill="1" applyBorder="1" applyAlignment="1">
      <alignment horizontal="center" vertical="center" wrapText="1"/>
    </xf>
    <xf numFmtId="2" fontId="53" fillId="0" borderId="44" xfId="0" applyNumberFormat="1" applyFont="1" applyFill="1" applyBorder="1" applyAlignment="1">
      <alignment horizontal="center" vertical="center" wrapText="1"/>
    </xf>
    <xf numFmtId="2" fontId="53" fillId="22" borderId="10" xfId="0" applyNumberFormat="1" applyFont="1" applyFill="1" applyBorder="1" applyAlignment="1">
      <alignment horizontal="center" vertical="center" wrapText="1"/>
    </xf>
    <xf numFmtId="2" fontId="53" fillId="0" borderId="21" xfId="75" applyNumberFormat="1" applyFont="1" applyFill="1" applyBorder="1" applyAlignment="1">
      <alignment horizontal="center" vertical="center" wrapText="1"/>
    </xf>
    <xf numFmtId="2" fontId="53" fillId="0" borderId="22" xfId="75" applyNumberFormat="1" applyFont="1" applyFill="1" applyBorder="1" applyAlignment="1">
      <alignment horizontal="center" vertical="center" wrapText="1"/>
    </xf>
    <xf numFmtId="2" fontId="61" fillId="0" borderId="17" xfId="0" applyNumberFormat="1" applyFont="1" applyFill="1" applyBorder="1" applyAlignment="1">
      <alignment horizontal="center" vertical="center" wrapText="1"/>
    </xf>
    <xf numFmtId="2" fontId="53" fillId="0" borderId="45" xfId="0" applyNumberFormat="1" applyFont="1" applyFill="1" applyBorder="1" applyAlignment="1">
      <alignment horizontal="center" vertical="center" wrapText="1"/>
    </xf>
    <xf numFmtId="2" fontId="53" fillId="0" borderId="46" xfId="75" applyNumberFormat="1" applyFont="1" applyFill="1" applyBorder="1" applyAlignment="1">
      <alignment horizontal="center" vertical="center" wrapText="1"/>
    </xf>
    <xf numFmtId="2" fontId="53" fillId="0" borderId="47" xfId="75" applyNumberFormat="1" applyFont="1" applyFill="1" applyBorder="1" applyAlignment="1">
      <alignment horizontal="center" vertical="center" wrapText="1"/>
    </xf>
    <xf numFmtId="2" fontId="53" fillId="0" borderId="48" xfId="75" applyNumberFormat="1" applyFont="1" applyFill="1" applyBorder="1" applyAlignment="1">
      <alignment horizontal="center" vertical="center" wrapText="1"/>
    </xf>
    <xf numFmtId="2" fontId="61" fillId="0" borderId="49" xfId="0" applyNumberFormat="1" applyFont="1" applyFill="1" applyBorder="1" applyAlignment="1">
      <alignment horizontal="center" vertical="center" wrapText="1"/>
    </xf>
    <xf numFmtId="2" fontId="53" fillId="0" borderId="50" xfId="0" applyNumberFormat="1" applyFont="1" applyFill="1" applyBorder="1" applyAlignment="1">
      <alignment horizontal="center" vertical="center" wrapText="1"/>
    </xf>
    <xf numFmtId="2" fontId="53" fillId="0" borderId="51" xfId="0" applyNumberFormat="1" applyFont="1" applyFill="1" applyBorder="1" applyAlignment="1">
      <alignment horizontal="center" vertical="center" wrapText="1"/>
    </xf>
    <xf numFmtId="2" fontId="53" fillId="0" borderId="52" xfId="75" applyNumberFormat="1" applyFont="1" applyFill="1" applyBorder="1" applyAlignment="1">
      <alignment horizontal="center" vertical="center" wrapText="1"/>
    </xf>
    <xf numFmtId="2" fontId="53" fillId="0" borderId="50" xfId="75" applyNumberFormat="1" applyFont="1" applyFill="1" applyBorder="1" applyAlignment="1">
      <alignment horizontal="center" vertical="center" wrapText="1"/>
    </xf>
    <xf numFmtId="2" fontId="53" fillId="0" borderId="53" xfId="75" applyNumberFormat="1" applyFont="1" applyFill="1" applyBorder="1" applyAlignment="1">
      <alignment horizontal="center" vertical="center" wrapText="1"/>
    </xf>
    <xf numFmtId="2" fontId="61" fillId="0" borderId="54" xfId="0" applyNumberFormat="1" applyFont="1" applyFill="1" applyBorder="1" applyAlignment="1">
      <alignment horizontal="center" vertical="center" wrapText="1"/>
    </xf>
    <xf numFmtId="2" fontId="27" fillId="0" borderId="11" xfId="0" applyNumberFormat="1" applyFont="1" applyFill="1" applyBorder="1" applyAlignment="1">
      <alignment horizontal="center" vertical="center" wrapText="1"/>
    </xf>
    <xf numFmtId="2" fontId="53" fillId="0" borderId="20" xfId="75" applyNumberFormat="1" applyFont="1" applyFill="1" applyBorder="1" applyAlignment="1">
      <alignment horizontal="center" vertical="center"/>
    </xf>
    <xf numFmtId="2" fontId="61" fillId="0" borderId="11" xfId="75" applyNumberFormat="1" applyFont="1" applyFill="1" applyBorder="1" applyAlignment="1">
      <alignment horizontal="center" vertical="center"/>
    </xf>
    <xf numFmtId="2" fontId="61" fillId="0" borderId="20" xfId="75" applyNumberFormat="1" applyFont="1" applyFill="1" applyBorder="1" applyAlignment="1">
      <alignment horizontal="center" vertical="center"/>
    </xf>
    <xf numFmtId="2" fontId="53" fillId="23" borderId="11" xfId="75" applyNumberFormat="1" applyFont="1" applyFill="1" applyBorder="1" applyAlignment="1">
      <alignment horizontal="center" vertical="center"/>
    </xf>
    <xf numFmtId="2" fontId="53" fillId="22" borderId="11" xfId="75" applyNumberFormat="1" applyFont="1" applyFill="1" applyBorder="1" applyAlignment="1">
      <alignment horizontal="center" vertical="center"/>
    </xf>
    <xf numFmtId="0" fontId="63" fillId="24" borderId="11" xfId="91" applyFont="1" applyFill="1" applyBorder="1" applyAlignment="1">
      <alignment horizontal="left" vertical="center" wrapText="1"/>
    </xf>
    <xf numFmtId="0" fontId="95" fillId="25" borderId="11" xfId="91" applyFont="1" applyFill="1" applyBorder="1" applyAlignment="1">
      <alignment horizontal="left" vertical="center" wrapText="1"/>
    </xf>
    <xf numFmtId="0" fontId="95" fillId="24" borderId="11" xfId="90" applyFont="1" applyFill="1" applyBorder="1" applyAlignment="1">
      <alignment horizontal="left" vertical="center" wrapText="1"/>
    </xf>
    <xf numFmtId="0" fontId="95" fillId="25" borderId="11" xfId="90" applyFont="1" applyFill="1" applyBorder="1" applyAlignment="1">
      <alignment horizontal="left" vertical="center" wrapText="1"/>
    </xf>
    <xf numFmtId="0" fontId="29" fillId="0" borderId="11" xfId="79" applyFont="1" applyBorder="1" applyAlignment="1">
      <alignment horizontal="center"/>
    </xf>
    <xf numFmtId="0" fontId="29" fillId="0" borderId="11" xfId="79" applyFont="1" applyBorder="1" applyAlignment="1">
      <alignment vertical="top" wrapText="1"/>
    </xf>
    <xf numFmtId="0" fontId="29" fillId="0" borderId="11" xfId="79" applyFont="1" applyBorder="1" applyAlignment="1">
      <alignment horizontal="center" vertical="center" wrapText="1"/>
    </xf>
    <xf numFmtId="0" fontId="29" fillId="0" borderId="11" xfId="79" applyFont="1" applyBorder="1" applyAlignment="1">
      <alignment horizontal="center" vertical="top" wrapText="1"/>
    </xf>
    <xf numFmtId="0" fontId="59" fillId="0" borderId="11" xfId="79" applyFont="1" applyBorder="1" applyAlignment="1">
      <alignment vertical="top" wrapText="1"/>
    </xf>
    <xf numFmtId="0" fontId="4" fillId="0" borderId="0" xfId="79"/>
    <xf numFmtId="0" fontId="23" fillId="0" borderId="0" xfId="79" applyFont="1" applyAlignment="1">
      <alignment horizontal="center" vertical="center"/>
    </xf>
    <xf numFmtId="0" fontId="27" fillId="0" borderId="0" xfId="79" applyFont="1" applyAlignment="1">
      <alignment vertical="center"/>
    </xf>
    <xf numFmtId="0" fontId="23" fillId="0" borderId="0" xfId="79" applyFont="1" applyAlignment="1">
      <alignment vertical="center"/>
    </xf>
    <xf numFmtId="0" fontId="29" fillId="0" borderId="0" xfId="79" applyFont="1"/>
    <xf numFmtId="0" fontId="53" fillId="0" borderId="0" xfId="79" applyFont="1"/>
    <xf numFmtId="0" fontId="27" fillId="0" borderId="0" xfId="79" applyFont="1" applyAlignment="1">
      <alignment horizontal="left" vertical="center"/>
    </xf>
    <xf numFmtId="0" fontId="61" fillId="0" borderId="11" xfId="0" applyFont="1" applyFill="1" applyBorder="1" applyAlignment="1">
      <alignment horizontal="left" vertical="center" wrapText="1"/>
    </xf>
    <xf numFmtId="0" fontId="74" fillId="0" borderId="26" xfId="0" applyFont="1" applyBorder="1" applyAlignment="1">
      <alignment vertical="top" wrapText="1"/>
    </xf>
    <xf numFmtId="0" fontId="53" fillId="0" borderId="26" xfId="0" applyFont="1" applyBorder="1" applyAlignment="1">
      <alignment vertical="top" wrapText="1"/>
    </xf>
    <xf numFmtId="0" fontId="53" fillId="0" borderId="26" xfId="0" applyFont="1" applyFill="1" applyBorder="1" applyAlignment="1">
      <alignment vertical="top" wrapText="1"/>
    </xf>
    <xf numFmtId="0" fontId="61" fillId="0" borderId="26" xfId="0" applyFont="1" applyBorder="1" applyAlignment="1">
      <alignment vertical="top" wrapText="1"/>
    </xf>
    <xf numFmtId="0" fontId="53" fillId="0" borderId="55" xfId="0" applyFont="1" applyBorder="1" applyAlignment="1">
      <alignment horizontal="left" vertical="top" wrapText="1"/>
    </xf>
    <xf numFmtId="0" fontId="53" fillId="0" borderId="11" xfId="0" applyFont="1" applyBorder="1" applyAlignment="1">
      <alignment vertical="top" wrapText="1"/>
    </xf>
    <xf numFmtId="0" fontId="53" fillId="0" borderId="11" xfId="0" applyFont="1" applyBorder="1" applyAlignment="1">
      <alignment horizontal="left" vertical="top" wrapText="1"/>
    </xf>
    <xf numFmtId="2" fontId="53" fillId="0" borderId="0" xfId="0" applyNumberFormat="1" applyFont="1" applyBorder="1" applyAlignment="1">
      <alignment horizontal="center" vertical="center" wrapText="1"/>
    </xf>
    <xf numFmtId="0" fontId="61" fillId="0" borderId="11" xfId="0" applyFont="1" applyBorder="1" applyAlignment="1">
      <alignment vertical="top" wrapText="1"/>
    </xf>
    <xf numFmtId="0" fontId="53" fillId="0" borderId="26" xfId="0" applyNumberFormat="1" applyFont="1" applyBorder="1" applyAlignment="1">
      <alignment horizontal="center" vertical="center" wrapText="1"/>
    </xf>
    <xf numFmtId="2" fontId="53" fillId="27" borderId="11" xfId="0" applyNumberFormat="1" applyFont="1" applyFill="1" applyBorder="1" applyAlignment="1">
      <alignment horizontal="center" vertical="center"/>
    </xf>
    <xf numFmtId="2" fontId="53" fillId="27" borderId="11" xfId="0" applyNumberFormat="1" applyFont="1" applyFill="1" applyBorder="1" applyAlignment="1">
      <alignment horizontal="center" vertical="center" wrapText="1"/>
    </xf>
    <xf numFmtId="2" fontId="27" fillId="23" borderId="0" xfId="0" applyNumberFormat="1" applyFont="1" applyFill="1" applyAlignment="1">
      <alignment horizontal="center" vertical="center"/>
    </xf>
    <xf numFmtId="2" fontId="27" fillId="27" borderId="0" xfId="0" applyNumberFormat="1" applyFont="1" applyFill="1" applyAlignment="1">
      <alignment horizontal="center" vertical="center"/>
    </xf>
    <xf numFmtId="0" fontId="53" fillId="0" borderId="0" xfId="0" applyNumberFormat="1" applyFont="1" applyBorder="1" applyAlignment="1">
      <alignment horizontal="center" vertical="center" wrapText="1"/>
    </xf>
    <xf numFmtId="0" fontId="61" fillId="0" borderId="0" xfId="0" applyFont="1" applyBorder="1" applyAlignment="1">
      <alignment vertical="center" wrapText="1"/>
    </xf>
    <xf numFmtId="2" fontId="53" fillId="0" borderId="0" xfId="0" applyNumberFormat="1" applyFont="1" applyFill="1" applyBorder="1" applyAlignment="1">
      <alignment horizontal="center" vertical="center" wrapText="1"/>
    </xf>
    <xf numFmtId="2" fontId="53" fillId="0" borderId="14" xfId="0" applyNumberFormat="1" applyFont="1" applyFill="1" applyBorder="1" applyAlignment="1">
      <alignment horizontal="center" vertical="center"/>
    </xf>
    <xf numFmtId="2" fontId="53" fillId="0" borderId="10" xfId="0" applyNumberFormat="1" applyFont="1" applyFill="1" applyBorder="1" applyAlignment="1">
      <alignment horizontal="center" vertical="center"/>
    </xf>
    <xf numFmtId="0" fontId="53" fillId="0" borderId="57" xfId="0" applyFont="1" applyFill="1" applyBorder="1" applyAlignment="1">
      <alignment horizontal="center" vertical="center" wrapText="1"/>
    </xf>
    <xf numFmtId="0" fontId="53" fillId="0" borderId="57" xfId="0" applyFont="1" applyFill="1" applyBorder="1" applyAlignment="1">
      <alignment horizontal="center" vertical="center"/>
    </xf>
    <xf numFmtId="2" fontId="61" fillId="19" borderId="0" xfId="0" applyNumberFormat="1" applyFont="1" applyFill="1" applyBorder="1" applyAlignment="1">
      <alignment horizontal="center" vertical="center" wrapText="1"/>
    </xf>
    <xf numFmtId="0" fontId="27" fillId="25" borderId="0" xfId="75" applyFont="1" applyFill="1" applyAlignment="1">
      <alignment vertical="center"/>
    </xf>
    <xf numFmtId="2" fontId="61" fillId="28" borderId="11" xfId="0" applyNumberFormat="1" applyFont="1" applyFill="1" applyBorder="1" applyAlignment="1">
      <alignment horizontal="center" vertical="center" wrapText="1"/>
    </xf>
    <xf numFmtId="2" fontId="53" fillId="28" borderId="11" xfId="0" applyNumberFormat="1" applyFont="1" applyFill="1" applyBorder="1" applyAlignment="1">
      <alignment horizontal="center" vertical="center" wrapText="1"/>
    </xf>
    <xf numFmtId="167" fontId="53" fillId="28" borderId="0" xfId="0" applyNumberFormat="1" applyFont="1" applyFill="1" applyAlignment="1">
      <alignment horizontal="center" vertical="center"/>
    </xf>
    <xf numFmtId="2" fontId="53" fillId="28" borderId="11" xfId="0" applyNumberFormat="1" applyFont="1" applyFill="1" applyBorder="1" applyAlignment="1">
      <alignment horizontal="center" vertical="center"/>
    </xf>
    <xf numFmtId="2" fontId="53" fillId="28" borderId="21" xfId="0" applyNumberFormat="1" applyFont="1" applyFill="1" applyBorder="1" applyAlignment="1">
      <alignment horizontal="center" vertical="center" wrapText="1"/>
    </xf>
    <xf numFmtId="2" fontId="53" fillId="28" borderId="11" xfId="75" applyNumberFormat="1" applyFont="1" applyFill="1" applyBorder="1" applyAlignment="1">
      <alignment horizontal="center" vertical="center" wrapText="1"/>
    </xf>
    <xf numFmtId="2" fontId="61" fillId="28" borderId="11" xfId="75" applyNumberFormat="1" applyFont="1" applyFill="1" applyBorder="1" applyAlignment="1">
      <alignment horizontal="center" vertical="center" wrapText="1"/>
    </xf>
    <xf numFmtId="166" fontId="61" fillId="28" borderId="11" xfId="0" applyNumberFormat="1" applyFont="1" applyFill="1" applyBorder="1" applyAlignment="1">
      <alignment horizontal="center" vertical="center" wrapText="1"/>
    </xf>
    <xf numFmtId="0" fontId="53" fillId="22" borderId="0" xfId="0" applyFont="1" applyFill="1" applyAlignment="1">
      <alignment vertical="center"/>
    </xf>
    <xf numFmtId="0" fontId="53" fillId="22" borderId="0" xfId="0" applyFont="1" applyFill="1" applyAlignment="1">
      <alignment horizontal="center" vertical="center"/>
    </xf>
    <xf numFmtId="167" fontId="53" fillId="22" borderId="0" xfId="0" applyNumberFormat="1" applyFont="1" applyFill="1" applyAlignment="1">
      <alignment horizontal="center" vertical="center"/>
    </xf>
    <xf numFmtId="0" fontId="27" fillId="22" borderId="0" xfId="0" applyFont="1" applyFill="1" applyAlignment="1">
      <alignment vertical="center"/>
    </xf>
    <xf numFmtId="0" fontId="27" fillId="22" borderId="0" xfId="75" applyFont="1" applyFill="1" applyAlignment="1">
      <alignment vertical="center"/>
    </xf>
    <xf numFmtId="0" fontId="53" fillId="22" borderId="57" xfId="0" applyFont="1" applyFill="1" applyBorder="1" applyAlignment="1">
      <alignment horizontal="center" vertical="center" wrapText="1"/>
    </xf>
    <xf numFmtId="2" fontId="53" fillId="22" borderId="11" xfId="75" applyNumberFormat="1" applyFont="1" applyFill="1" applyBorder="1" applyAlignment="1">
      <alignment horizontal="center" vertical="center" wrapText="1"/>
    </xf>
    <xf numFmtId="2" fontId="61" fillId="22" borderId="11" xfId="75" applyNumberFormat="1" applyFont="1" applyFill="1" applyBorder="1" applyAlignment="1">
      <alignment horizontal="center" vertical="center"/>
    </xf>
    <xf numFmtId="0" fontId="95" fillId="25" borderId="11" xfId="76" applyFont="1" applyFill="1" applyBorder="1" applyAlignment="1">
      <alignment horizontal="left" vertical="center" wrapText="1"/>
    </xf>
    <xf numFmtId="166" fontId="95" fillId="25" borderId="11" xfId="91" applyNumberFormat="1" applyFont="1" applyFill="1" applyBorder="1" applyAlignment="1">
      <alignment horizontal="left" vertical="center" wrapText="1"/>
    </xf>
    <xf numFmtId="0" fontId="63" fillId="25" borderId="11" xfId="91" applyFont="1" applyFill="1" applyBorder="1" applyAlignment="1">
      <alignment horizontal="left" vertical="center" wrapText="1"/>
    </xf>
    <xf numFmtId="0" fontId="95" fillId="24" borderId="11" xfId="76" applyFont="1" applyFill="1" applyBorder="1" applyAlignment="1">
      <alignment horizontal="left" vertical="center" wrapText="1"/>
    </xf>
    <xf numFmtId="0" fontId="63" fillId="24" borderId="11" xfId="76" applyFont="1" applyFill="1" applyBorder="1" applyAlignment="1">
      <alignment horizontal="left" vertical="center" wrapText="1"/>
    </xf>
    <xf numFmtId="0" fontId="57" fillId="0" borderId="0" xfId="75" applyFont="1" applyFill="1" applyBorder="1" applyAlignment="1">
      <alignment vertical="center" wrapText="1"/>
    </xf>
    <xf numFmtId="2" fontId="83" fillId="0" borderId="0" xfId="87" applyNumberFormat="1" applyFont="1" applyFill="1" applyAlignment="1" applyProtection="1">
      <alignment horizontal="left" vertical="center"/>
      <protection locked="0"/>
    </xf>
    <xf numFmtId="0" fontId="26" fillId="0" borderId="0" xfId="76" applyFont="1" applyFill="1" applyAlignment="1">
      <alignment horizontal="center" vertical="center" wrapText="1"/>
    </xf>
    <xf numFmtId="0" fontId="23" fillId="0" borderId="11" xfId="76" applyFont="1" applyFill="1" applyBorder="1" applyAlignment="1">
      <alignment horizontal="center" vertical="center" wrapText="1"/>
    </xf>
    <xf numFmtId="0" fontId="26" fillId="0" borderId="11" xfId="76" applyFont="1" applyFill="1" applyBorder="1" applyAlignment="1">
      <alignment horizontal="center" vertical="center" wrapText="1"/>
    </xf>
    <xf numFmtId="2" fontId="57" fillId="0" borderId="0" xfId="75" applyNumberFormat="1" applyFont="1" applyAlignment="1">
      <alignment vertical="center"/>
    </xf>
    <xf numFmtId="0" fontId="26" fillId="0" borderId="0" xfId="76" applyFont="1" applyFill="1" applyBorder="1" applyAlignment="1">
      <alignment horizontal="center" vertical="center" wrapText="1"/>
    </xf>
    <xf numFmtId="0" fontId="94" fillId="0" borderId="0" xfId="80" applyFont="1" applyAlignment="1">
      <alignment horizontal="left"/>
    </xf>
    <xf numFmtId="0" fontId="71" fillId="0" borderId="0" xfId="80" applyFont="1" applyAlignment="1">
      <alignment vertical="center"/>
    </xf>
    <xf numFmtId="0" fontId="71" fillId="0" borderId="0" xfId="80" applyFont="1" applyAlignment="1">
      <alignment vertical="center" wrapText="1"/>
    </xf>
    <xf numFmtId="0" fontId="71" fillId="0" borderId="0" xfId="80" applyFont="1" applyAlignment="1">
      <alignment horizontal="left" vertical="center"/>
    </xf>
    <xf numFmtId="0" fontId="96" fillId="0" borderId="0" xfId="80" applyFont="1" applyAlignment="1">
      <alignment vertical="center"/>
    </xf>
    <xf numFmtId="0" fontId="28" fillId="0" borderId="0" xfId="80" applyFont="1"/>
    <xf numFmtId="0" fontId="23" fillId="0" borderId="0" xfId="80" applyFont="1" applyAlignment="1">
      <alignment vertical="center" wrapText="1"/>
    </xf>
    <xf numFmtId="0" fontId="97" fillId="0" borderId="0" xfId="92" applyFont="1" applyFill="1" applyAlignment="1" applyProtection="1">
      <alignment vertical="center"/>
      <protection locked="0"/>
    </xf>
    <xf numFmtId="0" fontId="26" fillId="0" borderId="0" xfId="92" applyFont="1" applyFill="1" applyBorder="1" applyProtection="1">
      <protection locked="0"/>
    </xf>
    <xf numFmtId="0" fontId="26" fillId="0" borderId="0" xfId="92" applyFont="1" applyFill="1" applyProtection="1">
      <protection locked="0"/>
    </xf>
    <xf numFmtId="0" fontId="26" fillId="0" borderId="19" xfId="92" applyFont="1" applyFill="1" applyBorder="1" applyAlignment="1" applyProtection="1">
      <alignment vertical="center"/>
      <protection locked="0"/>
    </xf>
    <xf numFmtId="0" fontId="23" fillId="0" borderId="11" xfId="92" applyFont="1" applyFill="1" applyBorder="1" applyAlignment="1" applyProtection="1">
      <alignment horizontal="center" vertical="center" wrapText="1"/>
      <protection locked="0"/>
    </xf>
    <xf numFmtId="0" fontId="23" fillId="0" borderId="20" xfId="92" applyFont="1" applyFill="1" applyBorder="1" applyAlignment="1" applyProtection="1">
      <alignment horizontal="center" vertical="center" wrapText="1"/>
      <protection locked="0"/>
    </xf>
    <xf numFmtId="0" fontId="29" fillId="0" borderId="11" xfId="92" applyFont="1" applyFill="1" applyBorder="1" applyAlignment="1" applyProtection="1">
      <alignment horizontal="center" vertical="center"/>
      <protection locked="0"/>
    </xf>
    <xf numFmtId="0" fontId="23" fillId="0" borderId="11" xfId="92" applyFont="1" applyFill="1" applyBorder="1" applyAlignment="1" applyProtection="1">
      <alignment horizontal="left" vertical="center" wrapText="1"/>
      <protection locked="0"/>
    </xf>
    <xf numFmtId="2" fontId="28" fillId="0" borderId="11" xfId="92" applyNumberFormat="1" applyFont="1" applyFill="1" applyBorder="1" applyAlignment="1" applyProtection="1">
      <alignment horizontal="center" vertical="top" wrapText="1"/>
    </xf>
    <xf numFmtId="2" fontId="23" fillId="0" borderId="11" xfId="92" applyNumberFormat="1" applyFont="1" applyFill="1" applyBorder="1" applyAlignment="1" applyProtection="1">
      <alignment horizontal="center" vertical="top" wrapText="1"/>
    </xf>
    <xf numFmtId="2" fontId="28" fillId="0" borderId="20" xfId="92" applyNumberFormat="1" applyFont="1" applyFill="1" applyBorder="1" applyAlignment="1" applyProtection="1">
      <alignment horizontal="center" vertical="top" wrapText="1"/>
    </xf>
    <xf numFmtId="0" fontId="23" fillId="0" borderId="11" xfId="92" applyFont="1" applyFill="1" applyBorder="1" applyAlignment="1" applyProtection="1">
      <alignment horizontal="justify" vertical="top" wrapText="1"/>
      <protection locked="0"/>
    </xf>
    <xf numFmtId="2" fontId="23" fillId="0" borderId="11" xfId="92" applyNumberFormat="1" applyFont="1" applyFill="1" applyBorder="1" applyAlignment="1" applyProtection="1">
      <alignment horizontal="center" vertical="top" wrapText="1"/>
      <protection locked="0"/>
    </xf>
    <xf numFmtId="2" fontId="23" fillId="0" borderId="20" xfId="92" applyNumberFormat="1" applyFont="1" applyFill="1" applyBorder="1" applyAlignment="1" applyProtection="1">
      <alignment horizontal="center"/>
      <protection locked="0"/>
    </xf>
    <xf numFmtId="0" fontId="28" fillId="0" borderId="11" xfId="92" applyFont="1" applyFill="1" applyBorder="1" applyAlignment="1" applyProtection="1">
      <alignment horizontal="justify" vertical="top" wrapText="1"/>
      <protection locked="0"/>
    </xf>
    <xf numFmtId="0" fontId="23" fillId="0" borderId="11" xfId="92" applyFont="1" applyFill="1" applyBorder="1" applyAlignment="1" applyProtection="1">
      <alignment vertical="top" wrapText="1"/>
      <protection locked="0"/>
    </xf>
    <xf numFmtId="0" fontId="28" fillId="0" borderId="11" xfId="92" applyFont="1" applyFill="1" applyBorder="1" applyAlignment="1" applyProtection="1">
      <alignment horizontal="left" vertical="center" wrapText="1"/>
      <protection locked="0"/>
    </xf>
    <xf numFmtId="2" fontId="28" fillId="0" borderId="11" xfId="92" applyNumberFormat="1" applyFont="1" applyFill="1" applyBorder="1" applyAlignment="1" applyProtection="1">
      <alignment horizontal="center" vertical="center" wrapText="1"/>
    </xf>
    <xf numFmtId="2" fontId="28" fillId="0" borderId="20" xfId="92" applyNumberFormat="1" applyFont="1" applyFill="1" applyBorder="1" applyAlignment="1" applyProtection="1">
      <alignment horizontal="center" vertical="center" wrapText="1"/>
    </xf>
    <xf numFmtId="0" fontId="23" fillId="0" borderId="0" xfId="92" applyFont="1" applyFill="1" applyAlignment="1" applyProtection="1">
      <alignment vertical="center"/>
      <protection locked="0"/>
    </xf>
    <xf numFmtId="0" fontId="27" fillId="0" borderId="0" xfId="92" applyFont="1" applyFill="1" applyProtection="1">
      <protection locked="0"/>
    </xf>
    <xf numFmtId="0" fontId="23" fillId="0" borderId="0" xfId="92" applyFont="1" applyFill="1" applyProtection="1">
      <protection locked="0"/>
    </xf>
    <xf numFmtId="0" fontId="23" fillId="0" borderId="0" xfId="92" applyFont="1" applyProtection="1">
      <protection locked="0"/>
    </xf>
    <xf numFmtId="0" fontId="98" fillId="0" borderId="0" xfId="92" applyFont="1" applyFill="1" applyProtection="1">
      <protection locked="0"/>
    </xf>
    <xf numFmtId="0" fontId="27" fillId="0" borderId="0" xfId="92" applyFont="1" applyFill="1" applyAlignment="1" applyProtection="1">
      <protection locked="0"/>
    </xf>
    <xf numFmtId="0" fontId="97" fillId="0" borderId="0" xfId="92" applyFont="1" applyProtection="1">
      <protection locked="0"/>
    </xf>
    <xf numFmtId="0" fontId="97" fillId="0" borderId="11" xfId="92" applyFont="1" applyFill="1" applyBorder="1" applyAlignment="1" applyProtection="1">
      <alignment vertical="center"/>
      <protection locked="0"/>
    </xf>
    <xf numFmtId="0" fontId="97" fillId="0" borderId="58" xfId="92" applyFont="1" applyBorder="1" applyProtection="1">
      <protection locked="0"/>
    </xf>
    <xf numFmtId="0" fontId="97" fillId="0" borderId="0" xfId="92" applyFont="1" applyBorder="1" applyProtection="1">
      <protection locked="0"/>
    </xf>
    <xf numFmtId="0" fontId="97" fillId="0" borderId="59" xfId="92" applyFont="1" applyBorder="1" applyProtection="1">
      <protection locked="0"/>
    </xf>
    <xf numFmtId="167" fontId="99" fillId="0" borderId="58" xfId="92" applyNumberFormat="1" applyFont="1" applyBorder="1" applyProtection="1"/>
    <xf numFmtId="167" fontId="99" fillId="0" borderId="0" xfId="92" applyNumberFormat="1" applyFont="1" applyBorder="1" applyProtection="1"/>
    <xf numFmtId="167" fontId="99" fillId="0" borderId="59" xfId="92" applyNumberFormat="1" applyFont="1" applyBorder="1" applyProtection="1"/>
    <xf numFmtId="167" fontId="99" fillId="0" borderId="60" xfId="92" applyNumberFormat="1" applyFont="1" applyBorder="1" applyProtection="1"/>
    <xf numFmtId="167" fontId="99" fillId="0" borderId="61" xfId="92" applyNumberFormat="1" applyFont="1" applyBorder="1" applyProtection="1"/>
    <xf numFmtId="167" fontId="99" fillId="0" borderId="62" xfId="92" applyNumberFormat="1" applyFont="1" applyBorder="1" applyProtection="1"/>
    <xf numFmtId="0" fontId="97" fillId="0" borderId="0" xfId="92" applyFont="1" applyFill="1" applyProtection="1">
      <protection locked="0"/>
    </xf>
    <xf numFmtId="0" fontId="97" fillId="0" borderId="0" xfId="78" applyFont="1"/>
    <xf numFmtId="0" fontId="100" fillId="0" borderId="0" xfId="78" applyFont="1" applyAlignment="1">
      <alignment horizontal="center"/>
    </xf>
    <xf numFmtId="0" fontId="102" fillId="29" borderId="11" xfId="76" applyFont="1" applyFill="1" applyBorder="1" applyAlignment="1">
      <alignment horizontal="left" vertical="center" wrapText="1" shrinkToFit="1"/>
    </xf>
    <xf numFmtId="0" fontId="95" fillId="29" borderId="11" xfId="76" applyFont="1" applyFill="1" applyBorder="1" applyAlignment="1">
      <alignment horizontal="left" vertical="center" wrapText="1"/>
    </xf>
    <xf numFmtId="0" fontId="95" fillId="29" borderId="11" xfId="76" applyFont="1" applyFill="1" applyBorder="1" applyAlignment="1">
      <alignment horizontal="center" vertical="center" wrapText="1"/>
    </xf>
    <xf numFmtId="1" fontId="95" fillId="29" borderId="11" xfId="76" applyNumberFormat="1" applyFont="1" applyFill="1" applyBorder="1" applyAlignment="1">
      <alignment horizontal="center" vertical="center" wrapText="1"/>
    </xf>
    <xf numFmtId="0" fontId="95" fillId="25" borderId="11" xfId="78" applyFont="1" applyFill="1" applyBorder="1" applyAlignment="1">
      <alignment horizontal="left" vertical="center" wrapText="1"/>
    </xf>
    <xf numFmtId="0" fontId="95" fillId="24" borderId="11" xfId="78" applyFont="1" applyFill="1" applyBorder="1" applyAlignment="1">
      <alignment horizontal="left" vertical="center" wrapText="1"/>
    </xf>
    <xf numFmtId="0" fontId="95" fillId="24" borderId="11" xfId="86" applyFont="1" applyFill="1" applyBorder="1" applyAlignment="1">
      <alignment horizontal="left" vertical="center" wrapText="1"/>
    </xf>
    <xf numFmtId="0" fontId="95" fillId="25" borderId="11" xfId="86" applyFont="1" applyFill="1" applyBorder="1" applyAlignment="1">
      <alignment horizontal="left" vertical="center" wrapText="1"/>
    </xf>
    <xf numFmtId="0" fontId="63" fillId="25" borderId="11" xfId="76" applyFont="1" applyFill="1" applyBorder="1" applyAlignment="1">
      <alignment horizontal="left" vertical="center" wrapText="1"/>
    </xf>
    <xf numFmtId="0" fontId="102" fillId="29" borderId="11" xfId="76" applyFont="1" applyFill="1" applyBorder="1" applyAlignment="1">
      <alignment horizontal="left" vertical="center" wrapText="1"/>
    </xf>
    <xf numFmtId="0" fontId="104" fillId="0" borderId="0" xfId="90" applyFont="1" applyAlignment="1">
      <alignment horizontal="center" vertical="center"/>
    </xf>
    <xf numFmtId="0" fontId="95" fillId="26" borderId="11" xfId="76" applyFont="1" applyFill="1" applyBorder="1" applyAlignment="1">
      <alignment horizontal="left" vertical="center" wrapText="1"/>
    </xf>
    <xf numFmtId="0" fontId="104" fillId="0" borderId="11" xfId="90" applyFont="1" applyBorder="1" applyAlignment="1">
      <alignment horizontal="center" vertical="center"/>
    </xf>
    <xf numFmtId="0" fontId="104" fillId="0" borderId="11" xfId="90" applyFont="1" applyBorder="1"/>
    <xf numFmtId="0" fontId="104" fillId="0" borderId="11" xfId="90" applyFont="1" applyBorder="1" applyAlignment="1">
      <alignment horizontal="center" vertical="center" wrapText="1"/>
    </xf>
    <xf numFmtId="0" fontId="63" fillId="25" borderId="11" xfId="86" applyFont="1" applyFill="1" applyBorder="1" applyAlignment="1">
      <alignment horizontal="left" vertical="center" wrapText="1"/>
    </xf>
    <xf numFmtId="0" fontId="95" fillId="26" borderId="11" xfId="86" applyFont="1" applyFill="1" applyBorder="1" applyAlignment="1">
      <alignment horizontal="left" vertical="center" wrapText="1"/>
    </xf>
    <xf numFmtId="0" fontId="95" fillId="25" borderId="11" xfId="85" applyFont="1" applyFill="1" applyBorder="1" applyAlignment="1">
      <alignment horizontal="left" vertical="center" wrapText="1"/>
    </xf>
    <xf numFmtId="0" fontId="95" fillId="25" borderId="11" xfId="83" applyFont="1" applyFill="1" applyBorder="1" applyAlignment="1">
      <alignment horizontal="left" vertical="center" wrapText="1"/>
    </xf>
    <xf numFmtId="0" fontId="100" fillId="0" borderId="11" xfId="76" applyFont="1" applyBorder="1" applyAlignment="1">
      <alignment horizontal="center" vertical="center"/>
    </xf>
    <xf numFmtId="0" fontId="100" fillId="25" borderId="11" xfId="78" applyFont="1" applyFill="1" applyBorder="1" applyAlignment="1">
      <alignment vertical="center"/>
    </xf>
    <xf numFmtId="0" fontId="100" fillId="24" borderId="11" xfId="78" applyFont="1" applyFill="1" applyBorder="1" applyAlignment="1">
      <alignment vertical="center"/>
    </xf>
    <xf numFmtId="0" fontId="63" fillId="25" borderId="11" xfId="86" applyFont="1" applyFill="1" applyBorder="1" applyAlignment="1">
      <alignment horizontal="left" vertical="center"/>
    </xf>
    <xf numFmtId="0" fontId="63" fillId="0" borderId="11" xfId="86" applyFont="1" applyBorder="1" applyAlignment="1">
      <alignment horizontal="center" vertical="center" wrapText="1"/>
    </xf>
    <xf numFmtId="0" fontId="100" fillId="0" borderId="11" xfId="76" applyFont="1" applyBorder="1" applyAlignment="1">
      <alignment horizontal="center" vertical="center" wrapText="1"/>
    </xf>
    <xf numFmtId="0" fontId="57" fillId="24" borderId="11" xfId="76" applyFont="1" applyFill="1" applyBorder="1" applyAlignment="1">
      <alignment horizontal="left" vertical="center" wrapText="1"/>
    </xf>
    <xf numFmtId="0" fontId="95" fillId="24" borderId="11" xfId="83" applyFont="1" applyFill="1" applyBorder="1" applyAlignment="1">
      <alignment horizontal="left" vertical="center" wrapText="1"/>
    </xf>
    <xf numFmtId="0" fontId="63" fillId="25" borderId="11" xfId="83" applyFont="1" applyFill="1" applyBorder="1" applyAlignment="1">
      <alignment horizontal="left" vertical="center"/>
    </xf>
    <xf numFmtId="0" fontId="63" fillId="0" borderId="11" xfId="83" applyFont="1" applyBorder="1" applyAlignment="1">
      <alignment horizontal="center" vertical="center"/>
    </xf>
    <xf numFmtId="0" fontId="63" fillId="0" borderId="11" xfId="78" applyFont="1" applyBorder="1" applyAlignment="1">
      <alignment horizontal="center" wrapText="1"/>
    </xf>
    <xf numFmtId="0" fontId="100" fillId="0" borderId="11" xfId="78" applyFont="1" applyBorder="1" applyAlignment="1">
      <alignment horizontal="center"/>
    </xf>
    <xf numFmtId="0" fontId="95" fillId="24" borderId="11" xfId="91" applyFont="1" applyFill="1" applyBorder="1" applyAlignment="1">
      <alignment horizontal="left" vertical="center" wrapText="1"/>
    </xf>
    <xf numFmtId="166" fontId="95" fillId="25" borderId="11" xfId="86" applyNumberFormat="1" applyFont="1" applyFill="1" applyBorder="1" applyAlignment="1">
      <alignment horizontal="left" vertical="center" wrapText="1"/>
    </xf>
    <xf numFmtId="0" fontId="63" fillId="0" borderId="11" xfId="86" applyFont="1" applyBorder="1" applyAlignment="1">
      <alignment horizontal="center" vertical="center"/>
    </xf>
    <xf numFmtId="0" fontId="100" fillId="0" borderId="11" xfId="78" applyFont="1" applyBorder="1"/>
    <xf numFmtId="0" fontId="63" fillId="24" borderId="11" xfId="86" applyFont="1" applyFill="1" applyBorder="1" applyAlignment="1">
      <alignment horizontal="left" vertical="center" wrapText="1"/>
    </xf>
    <xf numFmtId="0" fontId="100" fillId="25" borderId="11" xfId="78" applyFont="1" applyFill="1" applyBorder="1"/>
    <xf numFmtId="0" fontId="57" fillId="26" borderId="11" xfId="76" applyFont="1" applyFill="1" applyBorder="1" applyAlignment="1">
      <alignment horizontal="left" vertical="center" wrapText="1"/>
    </xf>
    <xf numFmtId="0" fontId="63" fillId="25" borderId="11" xfId="83" applyFont="1" applyFill="1" applyBorder="1" applyAlignment="1">
      <alignment horizontal="left" vertical="center" wrapText="1"/>
    </xf>
    <xf numFmtId="0" fontId="63" fillId="0" borderId="11" xfId="78" applyFont="1" applyBorder="1" applyAlignment="1">
      <alignment wrapText="1"/>
    </xf>
    <xf numFmtId="0" fontId="104" fillId="0" borderId="11" xfId="0" applyFont="1" applyBorder="1"/>
    <xf numFmtId="43" fontId="95" fillId="0" borderId="11" xfId="102" applyFont="1" applyFill="1" applyBorder="1" applyAlignment="1">
      <alignment horizontal="center" vertical="center" wrapText="1"/>
    </xf>
    <xf numFmtId="0" fontId="63" fillId="0" borderId="11" xfId="78" applyFont="1" applyBorder="1" applyAlignment="1">
      <alignment vertical="center" wrapText="1"/>
    </xf>
    <xf numFmtId="0" fontId="63" fillId="0" borderId="11" xfId="78" applyFont="1" applyBorder="1" applyAlignment="1">
      <alignment horizontal="center" vertical="center" wrapText="1"/>
    </xf>
    <xf numFmtId="0" fontId="63" fillId="25" borderId="11" xfId="78" applyFont="1" applyFill="1" applyBorder="1" applyAlignment="1">
      <alignment horizontal="left" vertical="center"/>
    </xf>
    <xf numFmtId="0" fontId="57" fillId="25" borderId="11" xfId="86" applyFont="1" applyFill="1" applyBorder="1" applyAlignment="1">
      <alignment horizontal="left" vertical="center" wrapText="1"/>
    </xf>
    <xf numFmtId="0" fontId="107" fillId="0" borderId="0" xfId="90" applyFont="1"/>
    <xf numFmtId="0" fontId="100" fillId="0" borderId="11" xfId="78" applyFont="1" applyBorder="1" applyAlignment="1">
      <alignment horizontal="center" vertical="center"/>
    </xf>
    <xf numFmtId="0" fontId="100" fillId="25" borderId="11" xfId="76" applyFont="1" applyFill="1" applyBorder="1"/>
    <xf numFmtId="0" fontId="100" fillId="0" borderId="11" xfId="76" applyFont="1" applyBorder="1" applyAlignment="1">
      <alignment horizontal="center"/>
    </xf>
    <xf numFmtId="0" fontId="100" fillId="0" borderId="11" xfId="76" applyFont="1" applyBorder="1"/>
    <xf numFmtId="0" fontId="95" fillId="0" borderId="11" xfId="76" applyFont="1" applyBorder="1" applyAlignment="1">
      <alignment horizontal="left" vertical="center" wrapText="1"/>
    </xf>
    <xf numFmtId="0" fontId="95" fillId="0" borderId="11" xfId="76" applyFont="1" applyBorder="1" applyAlignment="1">
      <alignment horizontal="center" vertical="center" wrapText="1"/>
    </xf>
    <xf numFmtId="0" fontId="100" fillId="24" borderId="11" xfId="76" applyFont="1" applyFill="1" applyBorder="1" applyAlignment="1">
      <alignment horizontal="left" vertical="center"/>
    </xf>
    <xf numFmtId="49" fontId="100" fillId="0" borderId="11" xfId="76" applyNumberFormat="1" applyFont="1" applyBorder="1" applyAlignment="1">
      <alignment horizontal="center"/>
    </xf>
    <xf numFmtId="0" fontId="102" fillId="29" borderId="11" xfId="76" applyFont="1" applyFill="1" applyBorder="1" applyAlignment="1">
      <alignment horizontal="left" wrapText="1"/>
    </xf>
    <xf numFmtId="0" fontId="95" fillId="29" borderId="11" xfId="76" applyFont="1" applyFill="1" applyBorder="1" applyAlignment="1">
      <alignment horizontal="left" wrapText="1"/>
    </xf>
    <xf numFmtId="0" fontId="95" fillId="29" borderId="11" xfId="76" applyFont="1" applyFill="1" applyBorder="1" applyAlignment="1">
      <alignment horizontal="center" wrapText="1"/>
    </xf>
    <xf numFmtId="0" fontId="95" fillId="24" borderId="11" xfId="76" applyFont="1" applyFill="1" applyBorder="1" applyAlignment="1">
      <alignment horizontal="left" wrapText="1"/>
    </xf>
    <xf numFmtId="0" fontId="95" fillId="25" borderId="11" xfId="76" applyFont="1" applyFill="1" applyBorder="1" applyAlignment="1">
      <alignment horizontal="left" wrapText="1"/>
    </xf>
    <xf numFmtId="0" fontId="57" fillId="24" borderId="11" xfId="86" applyFont="1" applyFill="1" applyBorder="1" applyAlignment="1">
      <alignment horizontal="left" vertical="center" wrapText="1"/>
    </xf>
    <xf numFmtId="0" fontId="109" fillId="0" borderId="0" xfId="78" applyFont="1"/>
    <xf numFmtId="0" fontId="97" fillId="25" borderId="11" xfId="78" applyFont="1" applyFill="1" applyBorder="1"/>
    <xf numFmtId="0" fontId="97" fillId="0" borderId="11" xfId="78" applyFont="1" applyBorder="1"/>
    <xf numFmtId="0" fontId="97" fillId="24" borderId="11" xfId="78" applyFont="1" applyFill="1" applyBorder="1"/>
    <xf numFmtId="0" fontId="29" fillId="0" borderId="0" xfId="78" applyFont="1"/>
    <xf numFmtId="14" fontId="106" fillId="0" borderId="0" xfId="0" applyNumberFormat="1" applyFont="1"/>
    <xf numFmtId="0" fontId="23" fillId="0" borderId="63" xfId="80" applyFont="1" applyBorder="1" applyAlignment="1" applyProtection="1">
      <alignment horizontal="center" vertical="center" wrapText="1"/>
      <protection locked="0"/>
    </xf>
    <xf numFmtId="0" fontId="23" fillId="0" borderId="64" xfId="80" applyFont="1" applyBorder="1" applyAlignment="1" applyProtection="1">
      <alignment horizontal="center" vertical="center" wrapText="1"/>
      <protection locked="0"/>
    </xf>
    <xf numFmtId="0" fontId="29" fillId="0" borderId="25" xfId="80" applyFont="1" applyBorder="1" applyAlignment="1" applyProtection="1">
      <alignment horizontal="center" vertical="center"/>
      <protection locked="0"/>
    </xf>
    <xf numFmtId="0" fontId="59" fillId="0" borderId="26" xfId="80" applyFont="1" applyBorder="1" applyAlignment="1" applyProtection="1">
      <alignment vertical="center" wrapText="1"/>
      <protection locked="0"/>
    </xf>
    <xf numFmtId="0" fontId="29" fillId="0" borderId="26" xfId="80" applyFont="1" applyBorder="1" applyAlignment="1" applyProtection="1">
      <alignment horizontal="center" vertical="center" wrapText="1"/>
      <protection locked="0"/>
    </xf>
    <xf numFmtId="0" fontId="29" fillId="0" borderId="26" xfId="80" applyFont="1" applyBorder="1" applyAlignment="1" applyProtection="1">
      <alignment vertical="top" wrapText="1"/>
      <protection locked="0"/>
    </xf>
    <xf numFmtId="0" fontId="29" fillId="0" borderId="65" xfId="80" applyFont="1" applyBorder="1" applyAlignment="1" applyProtection="1">
      <alignment horizontal="center" vertical="top" wrapText="1"/>
      <protection locked="0"/>
    </xf>
    <xf numFmtId="0" fontId="29" fillId="0" borderId="11" xfId="80" applyFont="1" applyBorder="1" applyAlignment="1" applyProtection="1">
      <alignment horizontal="center" vertical="top" wrapText="1"/>
      <protection locked="0"/>
    </xf>
    <xf numFmtId="0" fontId="29" fillId="0" borderId="66" xfId="80" applyFont="1" applyBorder="1" applyAlignment="1" applyProtection="1">
      <alignment horizontal="center" vertical="center"/>
      <protection locked="0"/>
    </xf>
    <xf numFmtId="0" fontId="29" fillId="0" borderId="55" xfId="80" applyFont="1" applyBorder="1" applyAlignment="1" applyProtection="1">
      <alignment vertical="top" wrapText="1"/>
      <protection locked="0"/>
    </xf>
    <xf numFmtId="0" fontId="29" fillId="0" borderId="55" xfId="80" applyFont="1" applyBorder="1" applyAlignment="1" applyProtection="1">
      <alignment horizontal="center" vertical="center" wrapText="1"/>
      <protection locked="0"/>
    </xf>
    <xf numFmtId="0" fontId="29" fillId="0" borderId="67" xfId="80" applyFont="1" applyBorder="1" applyAlignment="1" applyProtection="1">
      <alignment horizontal="center" vertical="top" wrapText="1"/>
      <protection locked="0"/>
    </xf>
    <xf numFmtId="0" fontId="29" fillId="0" borderId="68" xfId="80" applyFont="1" applyBorder="1" applyAlignment="1" applyProtection="1">
      <alignment horizontal="center" vertical="center"/>
      <protection locked="0"/>
    </xf>
    <xf numFmtId="0" fontId="29" fillId="0" borderId="69" xfId="80" applyFont="1" applyBorder="1" applyAlignment="1" applyProtection="1">
      <alignment vertical="top" wrapText="1"/>
      <protection locked="0"/>
    </xf>
    <xf numFmtId="0" fontId="29" fillId="0" borderId="69" xfId="80" applyFont="1" applyBorder="1" applyAlignment="1" applyProtection="1">
      <alignment horizontal="center" vertical="center" wrapText="1"/>
      <protection locked="0"/>
    </xf>
    <xf numFmtId="0" fontId="59" fillId="0" borderId="70" xfId="80" applyFont="1" applyBorder="1" applyAlignment="1" applyProtection="1">
      <alignment horizontal="center" vertical="top" wrapText="1"/>
      <protection locked="0"/>
    </xf>
    <xf numFmtId="0" fontId="59" fillId="0" borderId="35" xfId="80" applyFont="1" applyBorder="1" applyAlignment="1" applyProtection="1">
      <alignment horizontal="center" vertical="top" wrapText="1"/>
      <protection locked="0"/>
    </xf>
    <xf numFmtId="0" fontId="29" fillId="0" borderId="13" xfId="80" applyFont="1" applyBorder="1" applyAlignment="1" applyProtection="1">
      <alignment horizontal="center" vertical="center"/>
      <protection locked="0"/>
    </xf>
    <xf numFmtId="0" fontId="59" fillId="0" borderId="10" xfId="80" applyFont="1" applyBorder="1" applyAlignment="1" applyProtection="1">
      <alignment vertical="top" wrapText="1"/>
      <protection locked="0"/>
    </xf>
    <xf numFmtId="0" fontId="29" fillId="0" borderId="10" xfId="80" applyFont="1" applyBorder="1" applyAlignment="1" applyProtection="1">
      <alignment horizontal="center" vertical="center" wrapText="1"/>
      <protection locked="0"/>
    </xf>
    <xf numFmtId="0" fontId="29" fillId="0" borderId="71" xfId="80" applyFont="1" applyBorder="1" applyAlignment="1" applyProtection="1">
      <alignment horizontal="center" vertical="center"/>
      <protection locked="0"/>
    </xf>
    <xf numFmtId="0" fontId="29" fillId="0" borderId="56" xfId="80" applyFont="1" applyBorder="1" applyAlignment="1" applyProtection="1">
      <alignment vertical="top" wrapText="1"/>
      <protection locked="0"/>
    </xf>
    <xf numFmtId="0" fontId="29" fillId="0" borderId="56" xfId="80" applyFont="1" applyBorder="1" applyAlignment="1" applyProtection="1">
      <alignment horizontal="center" vertical="center" wrapText="1"/>
      <protection locked="0"/>
    </xf>
    <xf numFmtId="0" fontId="29" fillId="0" borderId="72" xfId="80" applyFont="1" applyBorder="1" applyAlignment="1" applyProtection="1">
      <alignment horizontal="center" vertical="center" wrapText="1"/>
      <protection locked="0"/>
    </xf>
    <xf numFmtId="0" fontId="29" fillId="0" borderId="65" xfId="80" applyFont="1" applyBorder="1" applyAlignment="1" applyProtection="1">
      <alignment horizontal="center" vertical="center" wrapText="1"/>
      <protection locked="0"/>
    </xf>
    <xf numFmtId="0" fontId="59" fillId="0" borderId="65" xfId="80" applyFont="1" applyBorder="1" applyAlignment="1" applyProtection="1">
      <alignment horizontal="center" vertical="top" wrapText="1"/>
      <protection locked="0"/>
    </xf>
    <xf numFmtId="0" fontId="59" fillId="0" borderId="11" xfId="80" applyFont="1" applyBorder="1" applyAlignment="1" applyProtection="1">
      <alignment horizontal="center" vertical="top" wrapText="1"/>
      <protection locked="0"/>
    </xf>
    <xf numFmtId="0" fontId="59" fillId="0" borderId="26" xfId="80" applyFont="1" applyBorder="1" applyAlignment="1" applyProtection="1">
      <alignment vertical="top" wrapText="1"/>
      <protection locked="0"/>
    </xf>
    <xf numFmtId="0" fontId="29" fillId="0" borderId="73" xfId="80" applyFont="1" applyBorder="1" applyAlignment="1" applyProtection="1">
      <alignment horizontal="center" vertical="center" wrapText="1"/>
      <protection locked="0"/>
    </xf>
    <xf numFmtId="0" fontId="29" fillId="0" borderId="26" xfId="80" applyFont="1" applyBorder="1" applyAlignment="1" applyProtection="1">
      <alignment horizontal="left" vertical="center" wrapText="1"/>
      <protection locked="0"/>
    </xf>
    <xf numFmtId="0" fontId="59" fillId="0" borderId="69" xfId="80" applyFont="1" applyBorder="1" applyAlignment="1" applyProtection="1">
      <alignment vertical="top" wrapText="1"/>
      <protection locked="0"/>
    </xf>
    <xf numFmtId="0" fontId="29" fillId="0" borderId="11" xfId="80" applyFont="1" applyBorder="1" applyAlignment="1" applyProtection="1">
      <alignment horizontal="left" vertical="center" wrapText="1"/>
      <protection locked="0"/>
    </xf>
    <xf numFmtId="0" fontId="29" fillId="0" borderId="11" xfId="80" applyFont="1" applyBorder="1" applyAlignment="1" applyProtection="1">
      <alignment horizontal="center" vertical="center" wrapText="1"/>
      <protection locked="0"/>
    </xf>
    <xf numFmtId="0" fontId="29" fillId="0" borderId="20" xfId="80" applyFont="1" applyBorder="1" applyAlignment="1" applyProtection="1">
      <alignment horizontal="center" vertical="center" wrapText="1"/>
      <protection locked="0"/>
    </xf>
    <xf numFmtId="166" fontId="29" fillId="0" borderId="11" xfId="80" applyNumberFormat="1" applyFont="1" applyBorder="1" applyAlignment="1" applyProtection="1">
      <alignment horizontal="left" vertical="top" wrapText="1"/>
      <protection locked="0"/>
    </xf>
    <xf numFmtId="0" fontId="29" fillId="0" borderId="11" xfId="80" applyFont="1" applyBorder="1" applyAlignment="1" applyProtection="1">
      <alignment vertical="top" wrapText="1"/>
      <protection locked="0"/>
    </xf>
    <xf numFmtId="0" fontId="59" fillId="0" borderId="11" xfId="80" applyFont="1" applyBorder="1" applyAlignment="1" applyProtection="1">
      <alignment vertical="top" wrapText="1"/>
      <protection locked="0"/>
    </xf>
    <xf numFmtId="0" fontId="29" fillId="0" borderId="11" xfId="80" applyFont="1" applyBorder="1" applyAlignment="1" applyProtection="1">
      <alignment horizontal="left" vertical="top" wrapText="1"/>
      <protection locked="0"/>
    </xf>
    <xf numFmtId="2" fontId="61" fillId="30" borderId="11" xfId="0" applyNumberFormat="1" applyFont="1" applyFill="1" applyBorder="1" applyAlignment="1">
      <alignment horizontal="center" vertical="center" wrapText="1"/>
    </xf>
    <xf numFmtId="2" fontId="53" fillId="30" borderId="11" xfId="0" applyNumberFormat="1" applyFont="1" applyFill="1" applyBorder="1" applyAlignment="1">
      <alignment horizontal="center" vertical="center" wrapText="1"/>
    </xf>
    <xf numFmtId="0" fontId="29" fillId="0" borderId="0" xfId="87" applyFont="1" applyAlignment="1">
      <alignment horizontal="center"/>
    </xf>
    <xf numFmtId="0" fontId="62" fillId="0" borderId="0" xfId="87" applyFont="1" applyAlignment="1">
      <alignment wrapText="1"/>
    </xf>
    <xf numFmtId="0" fontId="4" fillId="0" borderId="0" xfId="87"/>
    <xf numFmtId="0" fontId="26" fillId="0" borderId="0" xfId="87" applyFont="1"/>
    <xf numFmtId="0" fontId="26" fillId="0" borderId="0" xfId="87" applyFont="1" applyAlignment="1">
      <alignment horizontal="center" vertical="center"/>
    </xf>
    <xf numFmtId="0" fontId="26" fillId="0" borderId="0" xfId="87" applyFont="1" applyAlignment="1">
      <alignment vertical="center"/>
    </xf>
    <xf numFmtId="0" fontId="59" fillId="0" borderId="72" xfId="80" applyFont="1" applyBorder="1" applyAlignment="1">
      <alignment horizontal="center" vertical="top" wrapText="1"/>
    </xf>
    <xf numFmtId="0" fontId="59" fillId="0" borderId="10" xfId="80" applyFont="1" applyBorder="1" applyAlignment="1">
      <alignment horizontal="center" vertical="top" wrapText="1"/>
    </xf>
    <xf numFmtId="0" fontId="59" fillId="0" borderId="14" xfId="80" applyFont="1" applyBorder="1" applyAlignment="1">
      <alignment horizontal="center" vertical="center" wrapText="1"/>
    </xf>
    <xf numFmtId="0" fontId="59" fillId="0" borderId="10" xfId="80" applyFont="1" applyBorder="1" applyAlignment="1">
      <alignment horizontal="center" vertical="center" wrapText="1"/>
    </xf>
    <xf numFmtId="0" fontId="59" fillId="0" borderId="65" xfId="80" applyFont="1" applyBorder="1" applyAlignment="1">
      <alignment horizontal="center" vertical="center" wrapText="1"/>
    </xf>
    <xf numFmtId="0" fontId="59" fillId="0" borderId="11" xfId="80" applyFont="1" applyBorder="1" applyAlignment="1">
      <alignment horizontal="center" vertical="center" wrapText="1"/>
    </xf>
    <xf numFmtId="0" fontId="59" fillId="0" borderId="70" xfId="80" applyFont="1" applyBorder="1" applyAlignment="1">
      <alignment horizontal="center" vertical="center" wrapText="1"/>
    </xf>
    <xf numFmtId="0" fontId="59" fillId="0" borderId="35" xfId="80" applyFont="1" applyBorder="1" applyAlignment="1">
      <alignment horizontal="center" vertical="center" wrapText="1"/>
    </xf>
    <xf numFmtId="0" fontId="29" fillId="0" borderId="0" xfId="87" applyFont="1" applyAlignment="1">
      <alignment vertical="top" wrapText="1"/>
    </xf>
    <xf numFmtId="0" fontId="29" fillId="0" borderId="0" xfId="87" applyFont="1" applyAlignment="1">
      <alignment horizontal="center" vertical="top" wrapText="1"/>
    </xf>
    <xf numFmtId="0" fontId="23" fillId="0" borderId="0" xfId="87" applyFont="1" applyAlignment="1">
      <alignment horizontal="center" vertical="top" wrapText="1"/>
    </xf>
    <xf numFmtId="0" fontId="29" fillId="0" borderId="0" xfId="87" applyFont="1" applyAlignment="1">
      <alignment horizontal="center" vertical="center" wrapText="1"/>
    </xf>
    <xf numFmtId="0" fontId="110" fillId="0" borderId="0" xfId="87" applyFont="1"/>
    <xf numFmtId="0" fontId="23" fillId="0" borderId="0" xfId="87" applyFont="1" applyAlignment="1" applyProtection="1">
      <alignment vertical="center"/>
      <protection locked="0"/>
    </xf>
    <xf numFmtId="0" fontId="23" fillId="0" borderId="0" xfId="87" applyFont="1" applyAlignment="1" applyProtection="1">
      <alignment horizontal="left" vertical="center"/>
      <protection locked="0"/>
    </xf>
    <xf numFmtId="2" fontId="62" fillId="0" borderId="0" xfId="87" applyNumberFormat="1" applyFont="1" applyAlignment="1" applyProtection="1">
      <alignment vertical="center"/>
      <protection locked="0"/>
    </xf>
    <xf numFmtId="0" fontId="64" fillId="0" borderId="0" xfId="87" applyFont="1" applyAlignment="1" applyProtection="1">
      <alignment vertical="center"/>
      <protection locked="0"/>
    </xf>
    <xf numFmtId="0" fontId="26" fillId="0" borderId="0" xfId="87" applyFont="1" applyAlignment="1" applyProtection="1">
      <alignment vertical="center"/>
      <protection locked="0"/>
    </xf>
    <xf numFmtId="0" fontId="26" fillId="0" borderId="0" xfId="87" applyFont="1" applyAlignment="1" applyProtection="1">
      <alignment vertical="center" wrapText="1"/>
      <protection locked="0"/>
    </xf>
    <xf numFmtId="0" fontId="26" fillId="0" borderId="19" xfId="87" applyFont="1" applyBorder="1" applyAlignment="1" applyProtection="1">
      <alignment vertical="center" wrapText="1"/>
      <protection locked="0"/>
    </xf>
    <xf numFmtId="0" fontId="27" fillId="0" borderId="0" xfId="76" applyFont="1" applyAlignment="1" applyProtection="1">
      <alignment horizontal="center" vertical="center"/>
      <protection locked="0"/>
    </xf>
    <xf numFmtId="0" fontId="27" fillId="0" borderId="0" xfId="76" applyFont="1" applyAlignment="1" applyProtection="1">
      <alignment horizontal="center" vertical="center" wrapText="1"/>
      <protection locked="0"/>
    </xf>
    <xf numFmtId="2" fontId="23" fillId="0" borderId="11" xfId="76" applyNumberFormat="1" applyFont="1" applyBorder="1" applyAlignment="1" applyProtection="1">
      <alignment horizontal="center" vertical="center" textRotation="90" wrapText="1"/>
      <protection locked="0"/>
    </xf>
    <xf numFmtId="2" fontId="23" fillId="0" borderId="11" xfId="76" applyNumberFormat="1" applyFont="1" applyBorder="1" applyAlignment="1" applyProtection="1">
      <alignment horizontal="center" vertical="center" wrapText="1"/>
      <protection locked="0"/>
    </xf>
    <xf numFmtId="2" fontId="23" fillId="0" borderId="24" xfId="76" applyNumberFormat="1" applyFont="1" applyBorder="1" applyAlignment="1" applyProtection="1">
      <alignment horizontal="center" vertical="center" textRotation="90" wrapText="1"/>
      <protection locked="0"/>
    </xf>
    <xf numFmtId="0" fontId="27" fillId="0" borderId="0" xfId="76" applyFont="1" applyProtection="1">
      <protection locked="0"/>
    </xf>
    <xf numFmtId="0" fontId="27" fillId="0" borderId="0" xfId="76" applyFont="1" applyAlignment="1" applyProtection="1">
      <alignment vertical="center"/>
      <protection locked="0"/>
    </xf>
    <xf numFmtId="0" fontId="27" fillId="0" borderId="22" xfId="76" applyFont="1" applyBorder="1" applyProtection="1">
      <protection locked="0"/>
    </xf>
    <xf numFmtId="0" fontId="27" fillId="0" borderId="22" xfId="76" applyFont="1" applyBorder="1" applyAlignment="1" applyProtection="1">
      <alignment vertical="center"/>
      <protection locked="0"/>
    </xf>
    <xf numFmtId="0" fontId="23" fillId="0" borderId="10" xfId="76" applyFont="1" applyBorder="1" applyAlignment="1" applyProtection="1">
      <alignment horizontal="left" vertical="top" wrapText="1"/>
      <protection locked="0"/>
    </xf>
    <xf numFmtId="2" fontId="23" fillId="0" borderId="10" xfId="76" applyNumberFormat="1" applyFont="1" applyBorder="1" applyAlignment="1" applyProtection="1">
      <alignment horizontal="center" vertical="center" wrapText="1"/>
      <protection locked="0"/>
    </xf>
    <xf numFmtId="0" fontId="27" fillId="0" borderId="0" xfId="76" applyFont="1"/>
    <xf numFmtId="0" fontId="23" fillId="0" borderId="11" xfId="76" applyFont="1" applyBorder="1" applyAlignment="1" applyProtection="1">
      <alignment horizontal="center" vertical="center" wrapText="1"/>
      <protection locked="0"/>
    </xf>
    <xf numFmtId="0" fontId="23" fillId="0" borderId="11" xfId="76" applyFont="1" applyBorder="1" applyAlignment="1" applyProtection="1">
      <alignment horizontal="left" vertical="top" wrapText="1"/>
      <protection locked="0"/>
    </xf>
    <xf numFmtId="0" fontId="28" fillId="0" borderId="11" xfId="76" applyFont="1" applyBorder="1" applyAlignment="1" applyProtection="1">
      <alignment horizontal="left" vertical="top" wrapText="1"/>
      <protection locked="0"/>
    </xf>
    <xf numFmtId="2" fontId="28" fillId="0" borderId="11" xfId="76" applyNumberFormat="1" applyFont="1" applyBorder="1" applyAlignment="1">
      <alignment horizontal="center" vertical="center" wrapText="1"/>
    </xf>
    <xf numFmtId="2" fontId="28" fillId="0" borderId="11" xfId="76" applyNumberFormat="1" applyFont="1" applyBorder="1" applyAlignment="1" applyProtection="1">
      <alignment horizontal="center" vertical="center" wrapText="1"/>
      <protection locked="0"/>
    </xf>
    <xf numFmtId="2" fontId="28" fillId="0" borderId="20" xfId="76" applyNumberFormat="1" applyFont="1" applyBorder="1" applyAlignment="1">
      <alignment horizontal="center" vertical="center" wrapText="1"/>
    </xf>
    <xf numFmtId="0" fontId="23" fillId="0" borderId="18" xfId="76" applyFont="1" applyBorder="1" applyAlignment="1" applyProtection="1">
      <alignment horizontal="left" vertical="top" wrapText="1"/>
      <protection locked="0"/>
    </xf>
    <xf numFmtId="2" fontId="23" fillId="0" borderId="18" xfId="76" applyNumberFormat="1" applyFont="1" applyBorder="1" applyAlignment="1" applyProtection="1">
      <alignment horizontal="center" vertical="center" wrapText="1"/>
      <protection locked="0"/>
    </xf>
    <xf numFmtId="0" fontId="23" fillId="0" borderId="0" xfId="76" applyFont="1" applyAlignment="1" applyProtection="1">
      <alignment horizontal="center" vertical="center" wrapText="1"/>
      <protection locked="0"/>
    </xf>
    <xf numFmtId="0" fontId="23" fillId="0" borderId="0" xfId="76" applyFont="1" applyAlignment="1" applyProtection="1">
      <alignment horizontal="left" vertical="center" wrapText="1"/>
      <protection locked="0"/>
    </xf>
    <xf numFmtId="2" fontId="23" fillId="0" borderId="0" xfId="76" applyNumberFormat="1" applyFont="1" applyAlignment="1" applyProtection="1">
      <alignment horizontal="center" vertical="center" wrapText="1"/>
      <protection locked="0"/>
    </xf>
    <xf numFmtId="0" fontId="23" fillId="0" borderId="11" xfId="76" applyFont="1" applyBorder="1" applyAlignment="1" applyProtection="1">
      <alignment horizontal="center" vertical="center" textRotation="90" wrapText="1"/>
      <protection locked="0"/>
    </xf>
    <xf numFmtId="0" fontId="27" fillId="0" borderId="0" xfId="76" applyFont="1" applyAlignment="1" applyProtection="1">
      <alignment textRotation="90"/>
      <protection locked="0"/>
    </xf>
    <xf numFmtId="0" fontId="27" fillId="0" borderId="0" xfId="76" applyFont="1" applyAlignment="1" applyProtection="1">
      <alignment vertical="center" textRotation="90"/>
      <protection locked="0"/>
    </xf>
    <xf numFmtId="0" fontId="27" fillId="0" borderId="0" xfId="87" applyFont="1" applyAlignment="1" applyProtection="1">
      <alignment horizontal="left" vertical="center"/>
      <protection locked="0"/>
    </xf>
    <xf numFmtId="0" fontId="54" fillId="0" borderId="0" xfId="76" applyFont="1" applyProtection="1">
      <protection locked="0"/>
    </xf>
    <xf numFmtId="0" fontId="54" fillId="0" borderId="0" xfId="76" applyFont="1" applyAlignment="1" applyProtection="1">
      <alignment vertical="center"/>
      <protection locked="0"/>
    </xf>
    <xf numFmtId="0" fontId="27" fillId="0" borderId="0" xfId="76" applyFont="1" applyAlignment="1" applyProtection="1">
      <alignment horizontal="left" vertical="center"/>
      <protection locked="0"/>
    </xf>
    <xf numFmtId="2" fontId="23" fillId="0" borderId="20" xfId="76" applyNumberFormat="1" applyFont="1" applyBorder="1" applyAlignment="1" applyProtection="1">
      <alignment horizontal="center" vertical="center" wrapText="1"/>
      <protection locked="0"/>
    </xf>
    <xf numFmtId="2" fontId="23" fillId="0" borderId="18" xfId="76" applyNumberFormat="1" applyFont="1" applyBorder="1" applyAlignment="1" applyProtection="1">
      <alignment horizontal="center" vertical="center" textRotation="90" wrapText="1"/>
      <protection locked="0"/>
    </xf>
    <xf numFmtId="0" fontId="26" fillId="0" borderId="0" xfId="87" applyFont="1" applyAlignment="1" applyProtection="1">
      <alignment horizontal="center" vertical="center"/>
      <protection locked="0"/>
    </xf>
    <xf numFmtId="0" fontId="23" fillId="0" borderId="18" xfId="76" applyFont="1" applyBorder="1" applyAlignment="1" applyProtection="1">
      <alignment horizontal="center" vertical="center" wrapText="1"/>
      <protection locked="0"/>
    </xf>
    <xf numFmtId="0" fontId="23" fillId="0" borderId="10" xfId="76" applyFont="1" applyBorder="1" applyAlignment="1" applyProtection="1">
      <alignment horizontal="center" vertical="center" wrapText="1"/>
      <protection locked="0"/>
    </xf>
    <xf numFmtId="0" fontId="23" fillId="0" borderId="18" xfId="76" applyFont="1" applyBorder="1" applyAlignment="1" applyProtection="1">
      <alignment horizontal="center" vertical="center" textRotation="90" wrapText="1"/>
      <protection locked="0"/>
    </xf>
    <xf numFmtId="2" fontId="23" fillId="0" borderId="24" xfId="76" applyNumberFormat="1" applyFont="1" applyBorder="1" applyAlignment="1" applyProtection="1">
      <alignment horizontal="center" vertical="center" wrapText="1"/>
      <protection locked="0"/>
    </xf>
    <xf numFmtId="2" fontId="23" fillId="0" borderId="14" xfId="76" applyNumberFormat="1" applyFont="1" applyBorder="1" applyAlignment="1" applyProtection="1">
      <alignment horizontal="center" vertical="center" wrapText="1"/>
      <protection locked="0"/>
    </xf>
    <xf numFmtId="2" fontId="23" fillId="0" borderId="18" xfId="76" applyNumberFormat="1" applyFont="1" applyBorder="1" applyAlignment="1" applyProtection="1">
      <alignment horizontal="center" vertical="center" textRotation="90" wrapText="1"/>
      <protection locked="0"/>
    </xf>
    <xf numFmtId="2" fontId="23" fillId="0" borderId="11" xfId="75" applyNumberFormat="1" applyFont="1" applyFill="1" applyBorder="1" applyAlignment="1" applyProtection="1">
      <alignment horizontal="center" vertical="center" wrapText="1"/>
      <protection locked="0"/>
    </xf>
    <xf numFmtId="2" fontId="23" fillId="0" borderId="11" xfId="75" applyNumberFormat="1" applyFont="1" applyFill="1" applyBorder="1" applyAlignment="1" applyProtection="1">
      <alignment horizontal="center" vertical="center" textRotation="90" wrapText="1"/>
      <protection locked="0"/>
    </xf>
    <xf numFmtId="2" fontId="23" fillId="0" borderId="11" xfId="87" applyNumberFormat="1" applyFont="1" applyFill="1" applyBorder="1" applyAlignment="1" applyProtection="1">
      <alignment horizontal="center" vertical="center" wrapText="1"/>
      <protection locked="0"/>
    </xf>
    <xf numFmtId="0" fontId="4" fillId="0" borderId="0" xfId="87" applyFill="1" applyBorder="1" applyAlignment="1" applyProtection="1">
      <alignment vertical="center" wrapText="1"/>
      <protection locked="0"/>
    </xf>
    <xf numFmtId="2" fontId="23" fillId="0" borderId="0" xfId="75" applyNumberFormat="1" applyFont="1" applyFill="1" applyBorder="1" applyAlignment="1" applyProtection="1">
      <alignment horizontal="center" vertical="center" textRotation="90" wrapText="1"/>
      <protection locked="0"/>
    </xf>
    <xf numFmtId="0" fontId="100" fillId="0" borderId="0" xfId="78" applyFont="1" applyAlignment="1">
      <alignment horizontal="right"/>
    </xf>
    <xf numFmtId="0" fontId="101" fillId="0" borderId="0" xfId="78" applyFont="1" applyAlignment="1">
      <alignment horizontal="center"/>
    </xf>
    <xf numFmtId="0" fontId="97" fillId="0" borderId="0" xfId="78" applyFont="1" applyAlignment="1">
      <alignment horizontal="center"/>
    </xf>
    <xf numFmtId="0" fontId="23" fillId="0" borderId="0" xfId="76" applyFont="1" applyAlignment="1" applyProtection="1">
      <alignment horizontal="left" vertical="top"/>
      <protection locked="0"/>
    </xf>
    <xf numFmtId="2" fontId="23" fillId="0" borderId="0" xfId="76" applyNumberFormat="1" applyFont="1" applyAlignment="1" applyProtection="1">
      <alignment horizontal="center" vertical="center"/>
      <protection locked="0"/>
    </xf>
    <xf numFmtId="2" fontId="62" fillId="0" borderId="0" xfId="76" applyNumberFormat="1" applyFont="1" applyAlignment="1" applyProtection="1">
      <alignment vertical="center" wrapText="1"/>
      <protection locked="0"/>
    </xf>
    <xf numFmtId="2" fontId="54" fillId="0" borderId="0" xfId="76" applyNumberFormat="1" applyFont="1" applyAlignment="1" applyProtection="1">
      <alignment horizontal="center" vertical="center"/>
      <protection locked="0"/>
    </xf>
    <xf numFmtId="0" fontId="26" fillId="0" borderId="0" xfId="76" applyFont="1" applyAlignment="1" applyProtection="1">
      <alignment horizontal="center" vertical="center" wrapText="1"/>
      <protection locked="0"/>
    </xf>
    <xf numFmtId="0" fontId="26" fillId="0" borderId="0" xfId="76" applyFont="1" applyAlignment="1" applyProtection="1">
      <alignment horizontal="center" wrapText="1"/>
      <protection locked="0"/>
    </xf>
    <xf numFmtId="2" fontId="67" fillId="0" borderId="0" xfId="76" applyNumberFormat="1" applyFont="1" applyAlignment="1" applyProtection="1">
      <alignment horizontal="center" vertical="center"/>
      <protection locked="0"/>
    </xf>
    <xf numFmtId="0" fontId="67" fillId="0" borderId="0" xfId="76" applyFont="1" applyProtection="1">
      <protection locked="0"/>
    </xf>
    <xf numFmtId="0" fontId="26" fillId="0" borderId="0" xfId="76" applyFont="1" applyAlignment="1" applyProtection="1">
      <alignment horizontal="center" vertical="top" wrapText="1"/>
      <protection locked="0"/>
    </xf>
    <xf numFmtId="0" fontId="26" fillId="0" borderId="19" xfId="76" applyFont="1" applyBorder="1" applyAlignment="1" applyProtection="1">
      <alignment horizontal="center" vertical="center" wrapText="1"/>
      <protection locked="0"/>
    </xf>
    <xf numFmtId="0" fontId="23" fillId="0" borderId="0" xfId="104" applyFont="1" applyAlignment="1" applyProtection="1">
      <alignment horizontal="center" vertical="center"/>
      <protection locked="0"/>
    </xf>
    <xf numFmtId="0" fontId="23" fillId="0" borderId="0" xfId="104" applyFont="1" applyProtection="1">
      <protection locked="0"/>
    </xf>
    <xf numFmtId="0" fontId="23" fillId="0" borderId="11" xfId="104" applyFont="1" applyBorder="1" applyAlignment="1" applyProtection="1">
      <alignment horizontal="center" vertical="center"/>
      <protection locked="0"/>
    </xf>
    <xf numFmtId="2" fontId="23" fillId="0" borderId="11" xfId="104" applyNumberFormat="1" applyFont="1" applyBorder="1" applyAlignment="1" applyProtection="1">
      <alignment horizontal="center" vertical="center" wrapText="1"/>
      <protection locked="0"/>
    </xf>
    <xf numFmtId="0" fontId="27" fillId="0" borderId="0" xfId="76" applyFont="1" applyProtection="1"/>
    <xf numFmtId="0" fontId="65" fillId="0" borderId="0" xfId="76" applyFont="1" applyAlignment="1" applyProtection="1">
      <alignment horizontal="left" vertical="top"/>
      <protection locked="0"/>
    </xf>
    <xf numFmtId="0" fontId="27" fillId="0" borderId="0" xfId="76" applyFont="1" applyAlignment="1" applyProtection="1">
      <alignment horizontal="left"/>
      <protection locked="0"/>
    </xf>
    <xf numFmtId="2" fontId="27" fillId="0" borderId="0" xfId="76" applyNumberFormat="1" applyFont="1" applyAlignment="1" applyProtection="1">
      <alignment horizontal="center" vertical="center"/>
      <protection locked="0"/>
    </xf>
    <xf numFmtId="0" fontId="54" fillId="0" borderId="0" xfId="76" applyFont="1" applyAlignment="1" applyProtection="1">
      <alignment horizontal="left"/>
      <protection locked="0"/>
    </xf>
    <xf numFmtId="0" fontId="23" fillId="0" borderId="0" xfId="76" applyFont="1" applyAlignment="1" applyProtection="1">
      <alignment vertical="top"/>
      <protection locked="0"/>
    </xf>
    <xf numFmtId="0" fontId="23" fillId="0" borderId="0" xfId="76" applyFont="1" applyAlignment="1" applyProtection="1">
      <alignment horizontal="right" vertical="top"/>
      <protection locked="0"/>
    </xf>
    <xf numFmtId="0" fontId="3" fillId="0" borderId="0" xfId="104" applyAlignment="1" applyProtection="1">
      <alignment wrapText="1"/>
      <protection locked="0"/>
    </xf>
    <xf numFmtId="0" fontId="26" fillId="0" borderId="0" xfId="76" applyFont="1" applyBorder="1" applyAlignment="1" applyProtection="1">
      <alignment horizontal="center" vertical="center" wrapText="1"/>
      <protection locked="0"/>
    </xf>
    <xf numFmtId="0" fontId="3" fillId="0" borderId="0" xfId="104" applyBorder="1" applyAlignment="1" applyProtection="1">
      <alignment wrapText="1"/>
      <protection locked="0"/>
    </xf>
    <xf numFmtId="0" fontId="23" fillId="0" borderId="11" xfId="104" applyFont="1" applyBorder="1" applyAlignment="1" applyProtection="1">
      <alignment vertical="center" wrapText="1"/>
      <protection locked="0"/>
    </xf>
    <xf numFmtId="0" fontId="23" fillId="0" borderId="0" xfId="104" applyFont="1" applyAlignment="1" applyProtection="1">
      <alignment vertical="center"/>
      <protection locked="0"/>
    </xf>
    <xf numFmtId="0" fontId="23" fillId="0" borderId="11" xfId="104" applyFont="1" applyBorder="1" applyAlignment="1" applyProtection="1">
      <alignment vertical="top" wrapText="1"/>
      <protection locked="0"/>
    </xf>
    <xf numFmtId="2" fontId="23" fillId="0" borderId="0" xfId="104" applyNumberFormat="1" applyFont="1" applyAlignment="1" applyProtection="1">
      <alignment horizontal="center" vertical="center" wrapText="1"/>
      <protection locked="0"/>
    </xf>
    <xf numFmtId="0" fontId="3" fillId="0" borderId="19" xfId="104" applyBorder="1" applyAlignment="1" applyProtection="1">
      <alignment wrapText="1"/>
      <protection locked="0"/>
    </xf>
    <xf numFmtId="0" fontId="23" fillId="0" borderId="0" xfId="104" applyFont="1" applyAlignment="1" applyProtection="1">
      <alignment vertical="top" wrapText="1"/>
      <protection locked="0"/>
    </xf>
    <xf numFmtId="0" fontId="115" fillId="0" borderId="0" xfId="76" applyFont="1" applyProtection="1">
      <protection locked="0"/>
    </xf>
    <xf numFmtId="0" fontId="4" fillId="0" borderId="0" xfId="78"/>
    <xf numFmtId="0" fontId="100" fillId="0" borderId="0" xfId="78" applyFont="1"/>
    <xf numFmtId="0" fontId="102" fillId="0" borderId="11" xfId="76" applyFont="1" applyBorder="1" applyAlignment="1">
      <alignment horizontal="center" vertical="center" wrapText="1"/>
    </xf>
    <xf numFmtId="0" fontId="102" fillId="0" borderId="11" xfId="86" applyFont="1" applyBorder="1" applyAlignment="1">
      <alignment horizontal="center" vertical="center" wrapText="1"/>
    </xf>
    <xf numFmtId="0" fontId="103" fillId="0" borderId="11" xfId="76" applyFont="1" applyBorder="1" applyAlignment="1">
      <alignment horizontal="center" vertical="center" wrapText="1"/>
    </xf>
    <xf numFmtId="1" fontId="95" fillId="0" borderId="11" xfId="76" applyNumberFormat="1" applyFont="1" applyBorder="1" applyAlignment="1">
      <alignment horizontal="center" vertical="center" wrapText="1"/>
    </xf>
    <xf numFmtId="14" fontId="104" fillId="0" borderId="0" xfId="0" applyNumberFormat="1" applyFont="1"/>
    <xf numFmtId="0" fontId="95" fillId="31" borderId="11" xfId="76" applyFont="1" applyFill="1" applyBorder="1" applyAlignment="1">
      <alignment horizontal="left" vertical="center" wrapText="1"/>
    </xf>
    <xf numFmtId="0" fontId="95" fillId="0" borderId="11" xfId="76" applyFont="1" applyBorder="1" applyAlignment="1">
      <alignment horizontal="left" vertical="top" wrapText="1"/>
    </xf>
    <xf numFmtId="14" fontId="104" fillId="0" borderId="0" xfId="0" applyNumberFormat="1" applyFont="1" applyAlignment="1">
      <alignment horizontal="center" vertical="center"/>
    </xf>
    <xf numFmtId="0" fontId="95" fillId="0" borderId="11" xfId="86" applyFont="1" applyBorder="1" applyAlignment="1">
      <alignment horizontal="left" vertical="center" wrapText="1"/>
    </xf>
    <xf numFmtId="0" fontId="95" fillId="0" borderId="11" xfId="86" applyFont="1" applyBorder="1" applyAlignment="1">
      <alignment horizontal="center" vertical="center" wrapText="1"/>
    </xf>
    <xf numFmtId="0" fontId="63" fillId="0" borderId="11" xfId="91" applyFont="1" applyBorder="1" applyAlignment="1">
      <alignment horizontal="left" vertical="center" wrapText="1"/>
    </xf>
    <xf numFmtId="0" fontId="63" fillId="0" borderId="11" xfId="91" applyFont="1" applyBorder="1" applyAlignment="1">
      <alignment horizontal="center" vertical="center" wrapText="1"/>
    </xf>
    <xf numFmtId="0" fontId="95" fillId="24" borderId="11" xfId="86" applyFont="1" applyFill="1" applyBorder="1" applyAlignment="1" applyProtection="1">
      <alignment horizontal="left" vertical="center" wrapText="1"/>
      <protection locked="0"/>
    </xf>
    <xf numFmtId="0" fontId="105" fillId="0" borderId="11" xfId="76" applyFont="1" applyBorder="1" applyAlignment="1">
      <alignment horizontal="left" vertical="center" wrapText="1"/>
    </xf>
    <xf numFmtId="0" fontId="95" fillId="0" borderId="11" xfId="86" applyFont="1" applyBorder="1" applyAlignment="1" applyProtection="1">
      <alignment horizontal="left" vertical="center" wrapText="1"/>
      <protection locked="0"/>
    </xf>
    <xf numFmtId="0" fontId="95" fillId="0" borderId="11" xfId="78" applyFont="1" applyBorder="1" applyAlignment="1">
      <alignment horizontal="left" vertical="center" wrapText="1"/>
    </xf>
    <xf numFmtId="0" fontId="63" fillId="0" borderId="11" xfId="76" applyFont="1" applyBorder="1" applyAlignment="1">
      <alignment horizontal="left" vertical="center" wrapText="1"/>
    </xf>
    <xf numFmtId="14" fontId="104" fillId="0" borderId="0" xfId="0" applyNumberFormat="1" applyFont="1" applyAlignment="1">
      <alignment horizontal="right"/>
    </xf>
    <xf numFmtId="14" fontId="104" fillId="0" borderId="0" xfId="0" applyNumberFormat="1" applyFont="1" applyAlignment="1">
      <alignment horizontal="right" vertical="center"/>
    </xf>
    <xf numFmtId="0" fontId="95" fillId="0" borderId="0" xfId="76" applyFont="1" applyAlignment="1">
      <alignment horizontal="center" vertical="center" wrapText="1"/>
    </xf>
    <xf numFmtId="0" fontId="63" fillId="0" borderId="11" xfId="86" applyFont="1" applyBorder="1" applyAlignment="1">
      <alignment horizontal="left" vertical="center" wrapText="1"/>
    </xf>
    <xf numFmtId="14" fontId="106" fillId="0" borderId="0" xfId="0" applyNumberFormat="1" applyFont="1" applyAlignment="1">
      <alignment horizontal="center" vertical="center"/>
    </xf>
    <xf numFmtId="2" fontId="95" fillId="0" borderId="11" xfId="76" applyNumberFormat="1" applyFont="1" applyBorder="1" applyAlignment="1">
      <alignment horizontal="center" vertical="center" wrapText="1"/>
    </xf>
    <xf numFmtId="14" fontId="116" fillId="0" borderId="0" xfId="0" applyNumberFormat="1" applyFont="1" applyAlignment="1">
      <alignment horizontal="center" vertical="center"/>
    </xf>
    <xf numFmtId="0" fontId="95" fillId="0" borderId="11" xfId="78" applyFont="1" applyBorder="1" applyAlignment="1">
      <alignment horizontal="center" vertical="center" wrapText="1"/>
    </xf>
    <xf numFmtId="166" fontId="95" fillId="0" borderId="11" xfId="76" applyNumberFormat="1" applyFont="1" applyBorder="1" applyAlignment="1">
      <alignment horizontal="center" vertical="center" wrapText="1"/>
    </xf>
    <xf numFmtId="0" fontId="95" fillId="0" borderId="0" xfId="86" applyFont="1" applyAlignment="1">
      <alignment horizontal="center" vertical="center" wrapText="1"/>
    </xf>
    <xf numFmtId="0" fontId="63" fillId="0" borderId="11" xfId="78" applyFont="1" applyBorder="1" applyAlignment="1">
      <alignment horizontal="center" vertical="center"/>
    </xf>
    <xf numFmtId="0" fontId="95" fillId="25" borderId="0" xfId="76" applyFont="1" applyFill="1" applyAlignment="1">
      <alignment horizontal="left" vertical="center" wrapText="1"/>
    </xf>
    <xf numFmtId="0" fontId="95" fillId="31" borderId="11" xfId="86" applyFont="1" applyFill="1" applyBorder="1" applyAlignment="1">
      <alignment horizontal="left" vertical="center" wrapText="1"/>
    </xf>
    <xf numFmtId="0" fontId="95" fillId="0" borderId="11" xfId="85" applyFont="1" applyBorder="1" applyAlignment="1">
      <alignment horizontal="left" vertical="center" wrapText="1"/>
    </xf>
    <xf numFmtId="0" fontId="95" fillId="0" borderId="11" xfId="85" applyFont="1" applyBorder="1" applyAlignment="1">
      <alignment horizontal="center" vertical="center" wrapText="1"/>
    </xf>
    <xf numFmtId="0" fontId="63" fillId="0" borderId="11" xfId="76" applyFont="1" applyBorder="1" applyAlignment="1">
      <alignment horizontal="center" vertical="center" wrapText="1"/>
    </xf>
    <xf numFmtId="0" fontId="95" fillId="31" borderId="0" xfId="76" applyFont="1" applyFill="1" applyAlignment="1">
      <alignment horizontal="left" vertical="center" wrapText="1"/>
    </xf>
    <xf numFmtId="0" fontId="95" fillId="0" borderId="18" xfId="76" applyFont="1" applyBorder="1" applyAlignment="1">
      <alignment horizontal="left" vertical="center" wrapText="1"/>
    </xf>
    <xf numFmtId="0" fontId="95" fillId="0" borderId="18" xfId="76" applyFont="1" applyBorder="1" applyAlignment="1">
      <alignment horizontal="center" vertical="center" wrapText="1"/>
    </xf>
    <xf numFmtId="14" fontId="116" fillId="0" borderId="0" xfId="0" applyNumberFormat="1" applyFont="1"/>
    <xf numFmtId="0" fontId="63" fillId="31" borderId="11" xfId="83" applyFont="1" applyFill="1" applyBorder="1" applyAlignment="1">
      <alignment horizontal="left" vertical="center" wrapText="1"/>
    </xf>
    <xf numFmtId="0" fontId="63" fillId="0" borderId="11" xfId="83" applyFont="1" applyBorder="1" applyAlignment="1">
      <alignment horizontal="left" vertical="center" wrapText="1"/>
    </xf>
    <xf numFmtId="0" fontId="63" fillId="0" borderId="11" xfId="83" applyFont="1" applyBorder="1" applyAlignment="1">
      <alignment horizontal="center" vertical="center" wrapText="1"/>
    </xf>
    <xf numFmtId="0" fontId="95" fillId="0" borderId="11" xfId="83" applyFont="1" applyBorder="1" applyAlignment="1">
      <alignment horizontal="left" vertical="center" wrapText="1"/>
    </xf>
    <xf numFmtId="0" fontId="95" fillId="0" borderId="11" xfId="83" applyFont="1" applyBorder="1" applyAlignment="1">
      <alignment horizontal="center" vertical="center" wrapText="1"/>
    </xf>
    <xf numFmtId="0" fontId="95" fillId="25" borderId="26" xfId="76" applyFont="1" applyFill="1" applyBorder="1" applyAlignment="1">
      <alignment horizontal="left" vertical="center" wrapText="1"/>
    </xf>
    <xf numFmtId="0" fontId="95" fillId="0" borderId="55" xfId="76" applyFont="1" applyBorder="1" applyAlignment="1">
      <alignment horizontal="left" vertical="center" wrapText="1"/>
    </xf>
    <xf numFmtId="0" fontId="95" fillId="0" borderId="55" xfId="76" applyFont="1" applyBorder="1" applyAlignment="1">
      <alignment horizontal="center" vertical="center" wrapText="1"/>
    </xf>
    <xf numFmtId="0" fontId="95" fillId="24" borderId="0" xfId="76" applyFont="1" applyFill="1" applyAlignment="1">
      <alignment horizontal="left" vertical="center" wrapText="1"/>
    </xf>
    <xf numFmtId="0" fontId="95" fillId="22" borderId="11" xfId="86" applyFont="1" applyFill="1" applyBorder="1" applyAlignment="1">
      <alignment horizontal="left" vertical="center" wrapText="1"/>
    </xf>
    <xf numFmtId="0" fontId="95" fillId="22" borderId="11" xfId="76" applyFont="1" applyFill="1" applyBorder="1" applyAlignment="1">
      <alignment horizontal="left" vertical="center" wrapText="1"/>
    </xf>
    <xf numFmtId="0" fontId="63" fillId="22" borderId="26" xfId="86" applyFont="1" applyFill="1" applyBorder="1" applyAlignment="1">
      <alignment horizontal="left" vertical="center" wrapText="1"/>
    </xf>
    <xf numFmtId="0" fontId="63" fillId="0" borderId="26" xfId="86" applyFont="1" applyBorder="1" applyAlignment="1">
      <alignment horizontal="left" vertical="center" wrapText="1"/>
    </xf>
    <xf numFmtId="0" fontId="63" fillId="0" borderId="26" xfId="86" applyFont="1" applyBorder="1" applyAlignment="1">
      <alignment horizontal="center" vertical="center" wrapText="1"/>
    </xf>
    <xf numFmtId="0" fontId="63" fillId="0" borderId="26" xfId="76" applyFont="1" applyBorder="1" applyAlignment="1">
      <alignment horizontal="center" vertical="center" wrapText="1"/>
    </xf>
    <xf numFmtId="0" fontId="95" fillId="22" borderId="11" xfId="86" applyFont="1" applyFill="1" applyBorder="1" applyAlignment="1" applyProtection="1">
      <alignment horizontal="left" vertical="center" wrapText="1"/>
      <protection locked="0"/>
    </xf>
    <xf numFmtId="0" fontId="95" fillId="0" borderId="11" xfId="91" applyFont="1" applyBorder="1" applyAlignment="1">
      <alignment horizontal="left" vertical="center" wrapText="1"/>
    </xf>
    <xf numFmtId="0" fontId="95" fillId="0" borderId="11" xfId="91" applyFont="1" applyBorder="1" applyAlignment="1">
      <alignment horizontal="center" vertical="center" wrapText="1"/>
    </xf>
    <xf numFmtId="0" fontId="95" fillId="31" borderId="11" xfId="91" applyFont="1" applyFill="1" applyBorder="1" applyAlignment="1">
      <alignment horizontal="left" vertical="center" wrapText="1"/>
    </xf>
    <xf numFmtId="0" fontId="116" fillId="0" borderId="0" xfId="0" applyFont="1"/>
    <xf numFmtId="0" fontId="63" fillId="25" borderId="11" xfId="86" applyFont="1" applyFill="1" applyBorder="1" applyAlignment="1">
      <alignment horizontal="left" vertical="top"/>
    </xf>
    <xf numFmtId="166" fontId="95" fillId="0" borderId="11" xfId="91" applyNumberFormat="1" applyFont="1" applyBorder="1" applyAlignment="1">
      <alignment horizontal="left" vertical="center" wrapText="1"/>
    </xf>
    <xf numFmtId="0" fontId="57" fillId="25" borderId="11" xfId="78" applyFont="1" applyFill="1" applyBorder="1" applyAlignment="1">
      <alignment vertical="center"/>
    </xf>
    <xf numFmtId="0" fontId="95" fillId="0" borderId="0" xfId="76" applyFont="1" applyAlignment="1">
      <alignment horizontal="left" vertical="center" wrapText="1"/>
    </xf>
    <xf numFmtId="166" fontId="95" fillId="0" borderId="11" xfId="86" applyNumberFormat="1" applyFont="1" applyBorder="1" applyAlignment="1">
      <alignment horizontal="left" vertical="center" wrapText="1"/>
    </xf>
    <xf numFmtId="166" fontId="95" fillId="0" borderId="11" xfId="86" applyNumberFormat="1" applyFont="1" applyBorder="1" applyAlignment="1">
      <alignment horizontal="center" vertical="center" wrapText="1"/>
    </xf>
    <xf numFmtId="0" fontId="63" fillId="0" borderId="11" xfId="78" applyFont="1" applyBorder="1" applyAlignment="1">
      <alignment vertical="center"/>
    </xf>
    <xf numFmtId="0" fontId="95" fillId="24" borderId="11" xfId="76" applyFont="1" applyFill="1" applyBorder="1" applyAlignment="1" applyProtection="1">
      <alignment horizontal="left" vertical="center" wrapText="1"/>
      <protection locked="0"/>
    </xf>
    <xf numFmtId="0" fontId="63" fillId="0" borderId="11" xfId="86" applyFont="1" applyBorder="1" applyAlignment="1">
      <alignment horizontal="left" vertical="top"/>
    </xf>
    <xf numFmtId="0" fontId="95" fillId="0" borderId="11" xfId="76" applyFont="1" applyBorder="1" applyAlignment="1" applyProtection="1">
      <alignment horizontal="left" vertical="center" wrapText="1"/>
      <protection locked="0"/>
    </xf>
    <xf numFmtId="0" fontId="100" fillId="24" borderId="11" xfId="78" applyFont="1" applyFill="1" applyBorder="1"/>
    <xf numFmtId="0" fontId="95" fillId="25" borderId="20" xfId="76" applyFont="1" applyFill="1" applyBorder="1" applyAlignment="1">
      <alignment horizontal="left" vertical="center" wrapText="1"/>
    </xf>
    <xf numFmtId="0" fontId="95" fillId="31" borderId="11" xfId="90" applyFont="1" applyFill="1" applyBorder="1" applyAlignment="1">
      <alignment horizontal="left" vertical="center" wrapText="1"/>
    </xf>
    <xf numFmtId="0" fontId="95" fillId="0" borderId="11" xfId="90" applyFont="1" applyBorder="1" applyAlignment="1">
      <alignment horizontal="left" vertical="center" wrapText="1"/>
    </xf>
    <xf numFmtId="0" fontId="95" fillId="0" borderId="11" xfId="90" applyFont="1" applyBorder="1" applyAlignment="1">
      <alignment horizontal="center" vertical="center" wrapText="1"/>
    </xf>
    <xf numFmtId="49" fontId="95" fillId="0" borderId="11" xfId="76" applyNumberFormat="1" applyFont="1" applyBorder="1" applyAlignment="1">
      <alignment horizontal="center" vertical="center" wrapText="1"/>
    </xf>
    <xf numFmtId="14" fontId="29" fillId="0" borderId="0" xfId="78" applyNumberFormat="1" applyFont="1"/>
    <xf numFmtId="0" fontId="95" fillId="25" borderId="11" xfId="90" applyFont="1" applyFill="1" applyBorder="1" applyAlignment="1" applyProtection="1">
      <alignment horizontal="left" vertical="center" wrapText="1"/>
      <protection locked="0"/>
    </xf>
    <xf numFmtId="0" fontId="106" fillId="0" borderId="11" xfId="0" applyFont="1" applyBorder="1"/>
    <xf numFmtId="0" fontId="100" fillId="0" borderId="11" xfId="86" applyFont="1" applyBorder="1" applyAlignment="1">
      <alignment horizontal="center" vertical="center" wrapText="1"/>
    </xf>
    <xf numFmtId="0" fontId="95" fillId="25" borderId="11" xfId="86" applyFont="1" applyFill="1" applyBorder="1" applyAlignment="1" applyProtection="1">
      <alignment horizontal="left" vertical="center" wrapText="1"/>
      <protection locked="0"/>
    </xf>
    <xf numFmtId="0" fontId="95" fillId="0" borderId="11" xfId="90" applyFont="1" applyBorder="1" applyAlignment="1" applyProtection="1">
      <alignment horizontal="left" vertical="center" wrapText="1"/>
      <protection locked="0"/>
    </xf>
    <xf numFmtId="0" fontId="106" fillId="0" borderId="0" xfId="0" applyFont="1"/>
    <xf numFmtId="0" fontId="104" fillId="0" borderId="0" xfId="0" applyFont="1"/>
    <xf numFmtId="0" fontId="104" fillId="0" borderId="0" xfId="0" applyFont="1" applyAlignment="1">
      <alignment horizontal="center" vertical="center"/>
    </xf>
    <xf numFmtId="49" fontId="95" fillId="0" borderId="11" xfId="86" applyNumberFormat="1" applyFont="1" applyBorder="1" applyAlignment="1">
      <alignment horizontal="center" vertical="center" wrapText="1"/>
    </xf>
    <xf numFmtId="0" fontId="104" fillId="0" borderId="11" xfId="78" applyFont="1" applyBorder="1"/>
    <xf numFmtId="14" fontId="2" fillId="0" borderId="0" xfId="0" applyNumberFormat="1" applyFont="1"/>
    <xf numFmtId="0" fontId="95" fillId="31" borderId="11" xfId="83" applyFont="1" applyFill="1" applyBorder="1" applyAlignment="1">
      <alignment horizontal="left" vertical="center" wrapText="1"/>
    </xf>
    <xf numFmtId="0" fontId="104" fillId="0" borderId="11" xfId="78" applyFont="1" applyBorder="1" applyAlignment="1">
      <alignment horizontal="center" vertical="center"/>
    </xf>
    <xf numFmtId="0" fontId="63" fillId="31" borderId="11" xfId="86" applyFont="1" applyFill="1" applyBorder="1" applyAlignment="1">
      <alignment horizontal="left" vertical="center"/>
    </xf>
    <xf numFmtId="0" fontId="100" fillId="31" borderId="11" xfId="78" applyFont="1" applyFill="1" applyBorder="1" applyAlignment="1">
      <alignment horizontal="left" vertical="center"/>
    </xf>
    <xf numFmtId="0" fontId="106" fillId="0" borderId="0" xfId="0" applyFont="1" applyAlignment="1">
      <alignment horizontal="center" vertical="center"/>
    </xf>
    <xf numFmtId="49" fontId="95" fillId="0" borderId="11" xfId="83" applyNumberFormat="1" applyFont="1" applyBorder="1" applyAlignment="1">
      <alignment horizontal="center" vertical="center" wrapText="1"/>
    </xf>
    <xf numFmtId="0" fontId="57" fillId="31" borderId="11" xfId="76" applyFont="1" applyFill="1" applyBorder="1" applyAlignment="1">
      <alignment horizontal="left" vertical="center" wrapText="1"/>
    </xf>
    <xf numFmtId="14" fontId="119" fillId="0" borderId="0" xfId="0" applyNumberFormat="1" applyFont="1"/>
    <xf numFmtId="0" fontId="95" fillId="25" borderId="0" xfId="86" applyFont="1" applyFill="1" applyAlignment="1">
      <alignment horizontal="left" vertical="center" wrapText="1"/>
    </xf>
    <xf numFmtId="0" fontId="95" fillId="0" borderId="11" xfId="76" applyFont="1" applyBorder="1" applyAlignment="1">
      <alignment horizontal="left" vertical="center"/>
    </xf>
    <xf numFmtId="0" fontId="63" fillId="0" borderId="11" xfId="86" applyFont="1" applyBorder="1" applyAlignment="1">
      <alignment horizontal="left" vertical="center"/>
    </xf>
    <xf numFmtId="0" fontId="95" fillId="31" borderId="11" xfId="78" applyFont="1" applyFill="1" applyBorder="1" applyAlignment="1">
      <alignment horizontal="left" vertical="center" wrapText="1"/>
    </xf>
    <xf numFmtId="49" fontId="100" fillId="0" borderId="11" xfId="76" applyNumberFormat="1" applyFont="1" applyBorder="1" applyAlignment="1">
      <alignment horizontal="center" wrapText="1"/>
    </xf>
    <xf numFmtId="0" fontId="95" fillId="0" borderId="11" xfId="76" applyFont="1" applyBorder="1" applyAlignment="1">
      <alignment horizontal="left" wrapText="1"/>
    </xf>
    <xf numFmtId="0" fontId="95" fillId="0" borderId="11" xfId="76" applyFont="1" applyBorder="1" applyAlignment="1">
      <alignment horizontal="center" wrapText="1"/>
    </xf>
    <xf numFmtId="0" fontId="105" fillId="0" borderId="11" xfId="76" applyFont="1" applyBorder="1" applyAlignment="1">
      <alignment horizontal="left" wrapText="1"/>
    </xf>
    <xf numFmtId="0" fontId="95" fillId="24" borderId="0" xfId="76" applyFont="1" applyFill="1" applyAlignment="1">
      <alignment horizontal="left" wrapText="1"/>
    </xf>
    <xf numFmtId="49" fontId="95" fillId="0" borderId="11" xfId="76" applyNumberFormat="1" applyFont="1" applyBorder="1" applyAlignment="1">
      <alignment horizontal="center" wrapText="1"/>
    </xf>
    <xf numFmtId="0" fontId="57" fillId="0" borderId="11" xfId="86" applyFont="1" applyBorder="1" applyAlignment="1">
      <alignment horizontal="left" vertical="center" wrapText="1"/>
    </xf>
    <xf numFmtId="0" fontId="57" fillId="0" borderId="11" xfId="86" applyFont="1" applyBorder="1" applyAlignment="1">
      <alignment horizontal="center" vertical="center" wrapText="1"/>
    </xf>
    <xf numFmtId="14" fontId="106" fillId="0" borderId="0" xfId="0" applyNumberFormat="1" applyFont="1" applyAlignment="1">
      <alignment horizontal="center" vertical="center" wrapText="1"/>
    </xf>
    <xf numFmtId="0" fontId="108" fillId="0" borderId="0" xfId="78" applyFont="1"/>
    <xf numFmtId="0" fontId="108" fillId="0" borderId="0" xfId="78" applyFont="1" applyAlignment="1">
      <alignment horizontal="center"/>
    </xf>
    <xf numFmtId="0" fontId="97" fillId="31" borderId="11" xfId="78" applyFont="1" applyFill="1" applyBorder="1"/>
    <xf numFmtId="0" fontId="0" fillId="0" borderId="0" xfId="0" applyAlignment="1">
      <alignment vertical="center"/>
    </xf>
    <xf numFmtId="0" fontId="53" fillId="30" borderId="11" xfId="0" applyFont="1" applyFill="1" applyBorder="1" applyAlignment="1">
      <alignment vertical="center" wrapText="1"/>
    </xf>
    <xf numFmtId="0" fontId="53" fillId="0" borderId="55" xfId="0" applyNumberFormat="1" applyFont="1" applyBorder="1" applyAlignment="1">
      <alignment horizontal="center" vertical="center" wrapText="1"/>
    </xf>
    <xf numFmtId="0" fontId="61" fillId="0" borderId="55" xfId="0" applyFont="1" applyBorder="1" applyAlignment="1">
      <alignment vertical="center" wrapText="1"/>
    </xf>
    <xf numFmtId="0" fontId="53" fillId="0" borderId="11" xfId="0" applyNumberFormat="1" applyFont="1" applyBorder="1" applyAlignment="1">
      <alignment horizontal="center" vertical="center" wrapText="1"/>
    </xf>
    <xf numFmtId="0" fontId="61" fillId="0" borderId="11" xfId="0" applyFont="1" applyBorder="1" applyAlignment="1">
      <alignment vertical="center" wrapText="1"/>
    </xf>
    <xf numFmtId="0" fontId="53" fillId="0" borderId="11" xfId="0" applyFont="1" applyBorder="1" applyAlignment="1">
      <alignment vertical="center" wrapText="1"/>
    </xf>
    <xf numFmtId="0" fontId="26" fillId="0" borderId="0" xfId="76" applyFont="1" applyAlignment="1" applyProtection="1">
      <alignment horizontal="center" wrapText="1"/>
      <protection locked="0"/>
    </xf>
    <xf numFmtId="0" fontId="21" fillId="0" borderId="0" xfId="75" applyAlignment="1" applyProtection="1">
      <alignment horizontal="center" wrapText="1"/>
      <protection locked="0"/>
    </xf>
    <xf numFmtId="0" fontId="26" fillId="0" borderId="0" xfId="76" applyFont="1" applyAlignment="1" applyProtection="1">
      <alignment horizontal="center" vertical="top" wrapText="1"/>
      <protection locked="0"/>
    </xf>
    <xf numFmtId="0" fontId="26" fillId="0" borderId="19" xfId="76" applyFont="1" applyBorder="1" applyAlignment="1" applyProtection="1">
      <alignment horizontal="center" vertical="center" wrapText="1"/>
      <protection locked="0"/>
    </xf>
    <xf numFmtId="0" fontId="1" fillId="0" borderId="0" xfId="105" applyAlignment="1" applyProtection="1">
      <alignment horizontal="center" wrapText="1"/>
      <protection locked="0"/>
    </xf>
    <xf numFmtId="0" fontId="1" fillId="0" borderId="19" xfId="105" applyBorder="1" applyAlignment="1" applyProtection="1">
      <alignment horizontal="center" vertical="center" wrapText="1"/>
      <protection locked="0"/>
    </xf>
    <xf numFmtId="0" fontId="23" fillId="0" borderId="0" xfId="105" applyFont="1" applyAlignment="1" applyProtection="1">
      <alignment horizontal="center" vertical="center"/>
      <protection locked="0"/>
    </xf>
    <xf numFmtId="0" fontId="23" fillId="0" borderId="0" xfId="105" applyFont="1" applyProtection="1">
      <protection locked="0"/>
    </xf>
    <xf numFmtId="2" fontId="23" fillId="20" borderId="11" xfId="105" applyNumberFormat="1" applyFont="1" applyFill="1" applyBorder="1" applyAlignment="1" applyProtection="1">
      <alignment horizontal="center" vertical="center" wrapText="1"/>
    </xf>
    <xf numFmtId="0" fontId="23" fillId="0" borderId="0" xfId="105" applyFont="1" applyAlignment="1" applyProtection="1">
      <alignment horizontal="left"/>
      <protection locked="0"/>
    </xf>
    <xf numFmtId="2" fontId="23" fillId="0" borderId="0" xfId="105" applyNumberFormat="1" applyFont="1" applyAlignment="1" applyProtection="1">
      <alignment horizontal="center" vertical="center"/>
      <protection locked="0"/>
    </xf>
    <xf numFmtId="0" fontId="23" fillId="0" borderId="10" xfId="75" applyFont="1" applyFill="1" applyBorder="1" applyAlignment="1" applyProtection="1">
      <alignment horizontal="center" vertical="center" wrapText="1"/>
      <protection locked="0"/>
    </xf>
    <xf numFmtId="2" fontId="23" fillId="0" borderId="11" xfId="105" applyNumberFormat="1" applyFont="1" applyBorder="1" applyAlignment="1" applyProtection="1">
      <alignment horizontal="center" vertical="center" wrapText="1"/>
      <protection locked="0"/>
    </xf>
    <xf numFmtId="0" fontId="53" fillId="0" borderId="0" xfId="75" applyFont="1" applyFill="1" applyAlignment="1" applyProtection="1">
      <protection locked="0"/>
    </xf>
    <xf numFmtId="0" fontId="21" fillId="0" borderId="0" xfId="75" applyAlignment="1" applyProtection="1">
      <protection locked="0"/>
    </xf>
    <xf numFmtId="0" fontId="21" fillId="0" borderId="0" xfId="75" applyAlignment="1" applyProtection="1">
      <alignment horizontal="right"/>
      <protection locked="0"/>
    </xf>
    <xf numFmtId="0" fontId="53" fillId="0" borderId="0" xfId="75" applyFont="1" applyAlignment="1" applyProtection="1">
      <protection locked="0"/>
    </xf>
    <xf numFmtId="0" fontId="51" fillId="0" borderId="0" xfId="75" applyFont="1" applyProtection="1">
      <protection locked="0"/>
    </xf>
    <xf numFmtId="0" fontId="67" fillId="0" borderId="0" xfId="75" applyFont="1" applyProtection="1">
      <protection locked="0"/>
    </xf>
    <xf numFmtId="0" fontId="51" fillId="0" borderId="0" xfId="75" applyFont="1" applyAlignment="1" applyProtection="1">
      <protection locked="0"/>
    </xf>
    <xf numFmtId="0" fontId="23" fillId="0" borderId="11" xfId="75" applyFont="1" applyFill="1" applyBorder="1" applyAlignment="1" applyProtection="1">
      <alignment horizontal="center" vertical="top" wrapText="1"/>
      <protection locked="0"/>
    </xf>
    <xf numFmtId="0" fontId="23" fillId="0" borderId="11" xfId="75" applyFont="1" applyBorder="1" applyAlignment="1" applyProtection="1">
      <alignment horizontal="center" vertical="top" wrapText="1"/>
      <protection locked="0"/>
    </xf>
    <xf numFmtId="0" fontId="27" fillId="0" borderId="11" xfId="94" applyFont="1" applyFill="1" applyBorder="1" applyAlignment="1" applyProtection="1">
      <alignment horizontal="center" vertical="center" wrapText="1"/>
      <protection locked="0"/>
    </xf>
    <xf numFmtId="0" fontId="23" fillId="18" borderId="11" xfId="75" applyFont="1" applyFill="1" applyBorder="1" applyAlignment="1" applyProtection="1">
      <alignment horizontal="left" vertical="center" wrapText="1"/>
      <protection locked="0"/>
    </xf>
    <xf numFmtId="0" fontId="28" fillId="18" borderId="11" xfId="75" applyFont="1" applyFill="1" applyBorder="1" applyAlignment="1" applyProtection="1">
      <alignment horizontal="center" vertical="center" wrapText="1"/>
      <protection locked="0"/>
    </xf>
    <xf numFmtId="2" fontId="28" fillId="18" borderId="11" xfId="75" applyNumberFormat="1" applyFont="1" applyFill="1" applyBorder="1" applyAlignment="1" applyProtection="1">
      <alignment horizontal="center" vertical="center" wrapText="1"/>
      <protection locked="0"/>
    </xf>
    <xf numFmtId="2" fontId="28" fillId="0" borderId="11" xfId="75" applyNumberFormat="1" applyFont="1" applyBorder="1" applyAlignment="1" applyProtection="1">
      <alignment horizontal="center" vertical="center" wrapText="1"/>
      <protection locked="0"/>
    </xf>
    <xf numFmtId="0" fontId="23" fillId="0" borderId="15" xfId="75" applyFont="1" applyBorder="1" applyAlignment="1" applyProtection="1">
      <alignment vertical="top" wrapText="1"/>
      <protection locked="0"/>
    </xf>
    <xf numFmtId="0" fontId="23" fillId="18" borderId="11" xfId="75" applyFont="1" applyFill="1" applyBorder="1" applyAlignment="1" applyProtection="1">
      <alignment horizontal="center" vertical="center" wrapText="1"/>
      <protection locked="0"/>
    </xf>
    <xf numFmtId="2" fontId="23" fillId="18" borderId="11" xfId="75" applyNumberFormat="1" applyFont="1" applyFill="1" applyBorder="1" applyAlignment="1" applyProtection="1">
      <alignment horizontal="center" vertical="center" wrapText="1"/>
      <protection locked="0"/>
    </xf>
    <xf numFmtId="0" fontId="23" fillId="0" borderId="11" xfId="75" applyFont="1" applyBorder="1" applyAlignment="1" applyProtection="1">
      <alignment horizontal="center" vertical="center" wrapText="1"/>
      <protection locked="0"/>
    </xf>
    <xf numFmtId="2" fontId="23" fillId="0" borderId="11" xfId="75" applyNumberFormat="1" applyFont="1" applyBorder="1" applyAlignment="1" applyProtection="1">
      <alignment horizontal="center" vertical="center" wrapText="1"/>
      <protection locked="0"/>
    </xf>
    <xf numFmtId="0" fontId="23" fillId="0" borderId="11" xfId="75" applyFont="1" applyFill="1" applyBorder="1" applyAlignment="1" applyProtection="1">
      <alignment horizontal="left" vertical="top" wrapText="1"/>
      <protection locked="0"/>
    </xf>
    <xf numFmtId="0" fontId="23" fillId="0" borderId="11" xfId="75" applyFont="1" applyBorder="1" applyAlignment="1" applyProtection="1">
      <alignment horizontal="left" vertical="top" wrapText="1"/>
      <protection locked="0"/>
    </xf>
    <xf numFmtId="0" fontId="27" fillId="0" borderId="0" xfId="94" applyFont="1" applyFill="1" applyBorder="1" applyAlignment="1" applyProtection="1">
      <alignment horizontal="center" vertical="center" wrapText="1"/>
      <protection locked="0"/>
    </xf>
    <xf numFmtId="0" fontId="23" fillId="0" borderId="0" xfId="75" applyFont="1" applyBorder="1" applyAlignment="1" applyProtection="1">
      <alignment horizontal="left" vertical="top" wrapText="1"/>
      <protection locked="0"/>
    </xf>
    <xf numFmtId="2" fontId="23" fillId="0" borderId="0" xfId="75" applyNumberFormat="1" applyFont="1" applyBorder="1" applyAlignment="1" applyProtection="1">
      <alignment horizontal="center" vertical="center" wrapText="1"/>
      <protection locked="0"/>
    </xf>
    <xf numFmtId="0" fontId="23" fillId="0" borderId="0" xfId="75" applyFont="1" applyBorder="1" applyAlignment="1" applyProtection="1">
      <alignment horizontal="center" vertical="center" wrapText="1"/>
      <protection locked="0"/>
    </xf>
    <xf numFmtId="0" fontId="54" fillId="0" borderId="0" xfId="75" applyFont="1" applyProtection="1">
      <protection locked="0"/>
    </xf>
    <xf numFmtId="0" fontId="68" fillId="0" borderId="0" xfId="0" applyFont="1" applyAlignment="1" applyProtection="1">
      <alignment vertical="center"/>
      <protection locked="0"/>
    </xf>
    <xf numFmtId="0" fontId="57" fillId="0" borderId="0" xfId="0" applyFont="1" applyAlignment="1" applyProtection="1">
      <alignment vertical="center"/>
      <protection locked="0"/>
    </xf>
    <xf numFmtId="165" fontId="27" fillId="0" borderId="0" xfId="75" applyNumberFormat="1" applyFont="1" applyProtection="1">
      <protection locked="0"/>
    </xf>
    <xf numFmtId="2" fontId="27" fillId="0" borderId="0" xfId="75" applyNumberFormat="1" applyFont="1" applyProtection="1">
      <protection locked="0"/>
    </xf>
    <xf numFmtId="0" fontId="28" fillId="0" borderId="11" xfId="75" applyFont="1" applyBorder="1" applyAlignment="1" applyProtection="1">
      <alignment horizontal="center" vertical="center"/>
    </xf>
    <xf numFmtId="2" fontId="28" fillId="18" borderId="11" xfId="75" applyNumberFormat="1" applyFont="1" applyFill="1" applyBorder="1" applyAlignment="1" applyProtection="1">
      <alignment horizontal="center" vertical="center" wrapText="1"/>
    </xf>
    <xf numFmtId="2" fontId="28" fillId="0" borderId="11" xfId="75" applyNumberFormat="1" applyFont="1" applyBorder="1" applyAlignment="1" applyProtection="1">
      <alignment horizontal="center" vertical="center"/>
    </xf>
    <xf numFmtId="2" fontId="23" fillId="0" borderId="11" xfId="76" applyNumberFormat="1" applyFont="1" applyBorder="1" applyAlignment="1" applyProtection="1">
      <alignment horizontal="center" vertical="center" textRotation="90" wrapText="1"/>
    </xf>
    <xf numFmtId="2" fontId="23" fillId="0" borderId="11" xfId="76" applyNumberFormat="1" applyFont="1" applyBorder="1" applyAlignment="1" applyProtection="1">
      <alignment horizontal="center" vertical="center" wrapText="1"/>
    </xf>
    <xf numFmtId="0" fontId="23" fillId="0" borderId="11" xfId="105" applyFont="1" applyBorder="1" applyProtection="1"/>
    <xf numFmtId="0" fontId="23" fillId="0" borderId="18" xfId="76" applyFont="1" applyBorder="1" applyAlignment="1" applyProtection="1">
      <alignment horizontal="center" vertical="center" textRotation="90" wrapText="1"/>
    </xf>
    <xf numFmtId="2" fontId="23" fillId="0" borderId="18" xfId="76" applyNumberFormat="1" applyFont="1" applyBorder="1" applyAlignment="1" applyProtection="1">
      <alignment horizontal="center" vertical="center" textRotation="90" wrapText="1"/>
    </xf>
    <xf numFmtId="0" fontId="23" fillId="0" borderId="11" xfId="105" applyFont="1" applyBorder="1" applyAlignment="1" applyProtection="1">
      <alignment horizontal="center" vertical="center"/>
    </xf>
    <xf numFmtId="0" fontId="23" fillId="0" borderId="11" xfId="105" applyFont="1" applyBorder="1" applyAlignment="1" applyProtection="1">
      <alignment horizontal="left" vertical="top" wrapText="1"/>
    </xf>
    <xf numFmtId="0" fontId="23" fillId="0" borderId="11" xfId="104" applyFont="1" applyBorder="1" applyProtection="1"/>
    <xf numFmtId="2" fontId="61" fillId="0" borderId="26" xfId="0" applyNumberFormat="1" applyFont="1" applyBorder="1" applyAlignment="1" applyProtection="1">
      <alignment horizontal="center" vertical="center" wrapText="1"/>
      <protection locked="0"/>
    </xf>
    <xf numFmtId="2" fontId="53" fillId="0" borderId="26" xfId="0" applyNumberFormat="1" applyFont="1" applyBorder="1" applyAlignment="1" applyProtection="1">
      <alignment horizontal="center" vertical="center" wrapText="1"/>
      <protection locked="0"/>
    </xf>
    <xf numFmtId="2" fontId="53" fillId="0" borderId="56" xfId="0" applyNumberFormat="1" applyFont="1" applyBorder="1" applyAlignment="1" applyProtection="1">
      <alignment horizontal="center" vertical="center" wrapText="1"/>
      <protection locked="0"/>
    </xf>
    <xf numFmtId="2" fontId="53" fillId="0" borderId="11" xfId="0" applyNumberFormat="1" applyFont="1" applyBorder="1" applyAlignment="1" applyProtection="1">
      <alignment horizontal="center" vertical="center" wrapText="1"/>
      <protection locked="0"/>
    </xf>
    <xf numFmtId="2" fontId="53" fillId="0" borderId="26" xfId="0" applyNumberFormat="1" applyFont="1" applyFill="1" applyBorder="1" applyAlignment="1" applyProtection="1">
      <alignment horizontal="center" vertical="center" wrapText="1"/>
      <protection locked="0"/>
    </xf>
    <xf numFmtId="2" fontId="53" fillId="22" borderId="26" xfId="0" applyNumberFormat="1" applyFont="1" applyFill="1" applyBorder="1" applyAlignment="1" applyProtection="1">
      <alignment horizontal="center" vertical="center" wrapText="1"/>
      <protection locked="0"/>
    </xf>
    <xf numFmtId="2" fontId="53" fillId="22" borderId="55" xfId="0" applyNumberFormat="1" applyFont="1" applyFill="1" applyBorder="1" applyAlignment="1" applyProtection="1">
      <alignment horizontal="center" vertical="center" wrapText="1"/>
      <protection locked="0"/>
    </xf>
    <xf numFmtId="2" fontId="53" fillId="0" borderId="55" xfId="0" applyNumberFormat="1" applyFont="1" applyBorder="1" applyAlignment="1" applyProtection="1">
      <alignment horizontal="center" vertical="center" wrapText="1"/>
      <protection locked="0"/>
    </xf>
    <xf numFmtId="2" fontId="53" fillId="22" borderId="11" xfId="0" applyNumberFormat="1" applyFont="1" applyFill="1" applyBorder="1" applyAlignment="1" applyProtection="1">
      <alignment horizontal="center" vertical="center" wrapText="1"/>
      <protection locked="0"/>
    </xf>
    <xf numFmtId="2" fontId="53" fillId="0" borderId="0" xfId="0" applyNumberFormat="1" applyFont="1" applyBorder="1" applyAlignment="1" applyProtection="1">
      <alignment horizontal="center" vertical="center" wrapText="1"/>
      <protection locked="0"/>
    </xf>
    <xf numFmtId="2" fontId="61" fillId="0" borderId="11" xfId="0" applyNumberFormat="1" applyFont="1" applyBorder="1" applyAlignment="1" applyProtection="1">
      <alignment horizontal="center" vertical="center" wrapText="1"/>
      <protection locked="0"/>
    </xf>
    <xf numFmtId="2" fontId="53" fillId="0" borderId="11" xfId="0" applyNumberFormat="1" applyFont="1" applyFill="1" applyBorder="1" applyAlignment="1" applyProtection="1">
      <alignment horizontal="center" vertical="center" wrapText="1"/>
      <protection locked="0"/>
    </xf>
    <xf numFmtId="2" fontId="53" fillId="0" borderId="18" xfId="0" applyNumberFormat="1" applyFont="1" applyBorder="1" applyAlignment="1" applyProtection="1">
      <alignment horizontal="center" vertical="center" wrapText="1"/>
      <protection locked="0"/>
    </xf>
    <xf numFmtId="2" fontId="61" fillId="0" borderId="26" xfId="0" applyNumberFormat="1" applyFont="1" applyBorder="1" applyAlignment="1" applyProtection="1">
      <alignment horizontal="center" vertical="center" wrapText="1"/>
    </xf>
    <xf numFmtId="2" fontId="61" fillId="0" borderId="56" xfId="0" applyNumberFormat="1" applyFont="1" applyFill="1" applyBorder="1" applyAlignment="1" applyProtection="1">
      <alignment horizontal="center" vertical="center" wrapText="1"/>
    </xf>
    <xf numFmtId="2" fontId="61" fillId="0" borderId="26" xfId="0" applyNumberFormat="1" applyFont="1" applyFill="1" applyBorder="1" applyAlignment="1" applyProtection="1">
      <alignment horizontal="center" vertical="center" wrapText="1"/>
    </xf>
    <xf numFmtId="2" fontId="61" fillId="0" borderId="55" xfId="0" applyNumberFormat="1" applyFont="1" applyBorder="1" applyAlignment="1" applyProtection="1">
      <alignment horizontal="center" vertical="center" wrapText="1"/>
    </xf>
    <xf numFmtId="2" fontId="61" fillId="0" borderId="11" xfId="0" applyNumberFormat="1" applyFont="1" applyBorder="1" applyAlignment="1" applyProtection="1">
      <alignment horizontal="center" vertical="center" wrapText="1"/>
    </xf>
    <xf numFmtId="2" fontId="53" fillId="0" borderId="11" xfId="0" applyNumberFormat="1" applyFont="1" applyBorder="1" applyAlignment="1" applyProtection="1">
      <alignment horizontal="center" vertical="center" wrapText="1"/>
    </xf>
    <xf numFmtId="2" fontId="53" fillId="0" borderId="18" xfId="0" applyNumberFormat="1" applyFont="1" applyBorder="1" applyAlignment="1" applyProtection="1">
      <alignment horizontal="center" vertical="center" wrapText="1"/>
    </xf>
    <xf numFmtId="2" fontId="53" fillId="28" borderId="11" xfId="0" applyNumberFormat="1" applyFont="1" applyFill="1" applyBorder="1" applyAlignment="1" applyProtection="1">
      <alignment horizontal="center" vertical="center" wrapText="1"/>
    </xf>
    <xf numFmtId="0" fontId="52" fillId="0" borderId="11"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69" fillId="0" borderId="0" xfId="0" applyFont="1" applyFill="1" applyBorder="1" applyAlignment="1">
      <alignment vertical="center" wrapText="1"/>
    </xf>
    <xf numFmtId="2" fontId="69" fillId="0" borderId="0" xfId="0" applyNumberFormat="1" applyFont="1" applyFill="1" applyBorder="1" applyAlignment="1">
      <alignment horizontal="center"/>
    </xf>
    <xf numFmtId="2" fontId="69" fillId="0" borderId="0" xfId="0" applyNumberFormat="1" applyFont="1" applyFill="1" applyBorder="1" applyAlignment="1">
      <alignment horizontal="center" vertical="center" wrapText="1"/>
    </xf>
    <xf numFmtId="2" fontId="109" fillId="30" borderId="11" xfId="0" applyNumberFormat="1" applyFont="1" applyFill="1" applyBorder="1" applyAlignment="1">
      <alignment horizontal="center" vertical="center" wrapText="1"/>
    </xf>
    <xf numFmtId="2" fontId="97" fillId="30" borderId="11" xfId="0" applyNumberFormat="1" applyFont="1" applyFill="1" applyBorder="1" applyAlignment="1">
      <alignment horizontal="center" vertical="center" wrapText="1"/>
    </xf>
    <xf numFmtId="2" fontId="120" fillId="0" borderId="18" xfId="0" applyNumberFormat="1" applyFont="1" applyBorder="1" applyAlignment="1" applyProtection="1">
      <alignment horizontal="center" vertical="center" wrapText="1"/>
      <protection locked="0"/>
    </xf>
    <xf numFmtId="2" fontId="53" fillId="0" borderId="42" xfId="75" applyNumberFormat="1" applyFont="1" applyFill="1" applyBorder="1" applyAlignment="1">
      <alignment horizontal="center" vertical="center" wrapText="1"/>
    </xf>
    <xf numFmtId="0" fontId="0" fillId="0" borderId="81" xfId="0" applyBorder="1" applyAlignment="1">
      <alignment horizontal="center" vertical="center" wrapText="1"/>
    </xf>
    <xf numFmtId="2" fontId="53" fillId="0" borderId="79" xfId="0" applyNumberFormat="1" applyFont="1" applyFill="1" applyBorder="1" applyAlignment="1">
      <alignment horizontal="center" vertical="center" wrapText="1"/>
    </xf>
    <xf numFmtId="0" fontId="0" fillId="0" borderId="80" xfId="0" applyBorder="1" applyAlignment="1">
      <alignment horizontal="center" vertical="center" wrapText="1"/>
    </xf>
    <xf numFmtId="2" fontId="53" fillId="0" borderId="18" xfId="75" applyNumberFormat="1" applyFont="1" applyFill="1" applyBorder="1" applyAlignment="1">
      <alignment horizontal="center" vertical="center" wrapText="1"/>
    </xf>
    <xf numFmtId="0" fontId="0" fillId="0" borderId="76" xfId="0" applyBorder="1" applyAlignment="1">
      <alignment horizontal="center" vertical="center" wrapText="1"/>
    </xf>
    <xf numFmtId="0" fontId="27" fillId="0" borderId="0" xfId="0" applyFont="1" applyFill="1" applyAlignment="1">
      <alignment vertical="center" wrapText="1"/>
    </xf>
    <xf numFmtId="0" fontId="55" fillId="0" borderId="0" xfId="0" applyFont="1" applyFill="1" applyAlignment="1">
      <alignment vertical="center" wrapText="1"/>
    </xf>
    <xf numFmtId="2" fontId="53" fillId="0" borderId="74" xfId="75" applyNumberFormat="1" applyFont="1" applyFill="1" applyBorder="1" applyAlignment="1">
      <alignment horizontal="center" vertical="center" wrapText="1"/>
    </xf>
    <xf numFmtId="2" fontId="53" fillId="0" borderId="75" xfId="75" applyNumberFormat="1" applyFont="1" applyFill="1" applyBorder="1" applyAlignment="1">
      <alignment horizontal="center" vertical="center" wrapText="1"/>
    </xf>
    <xf numFmtId="2" fontId="53" fillId="0" borderId="76" xfId="75" applyNumberFormat="1" applyFont="1" applyFill="1" applyBorder="1" applyAlignment="1">
      <alignment horizontal="center" vertical="center" wrapText="1"/>
    </xf>
    <xf numFmtId="0" fontId="53" fillId="0" borderId="74" xfId="75" applyFont="1" applyFill="1" applyBorder="1" applyAlignment="1">
      <alignment horizontal="center" vertical="center" wrapText="1"/>
    </xf>
    <xf numFmtId="0" fontId="53" fillId="0" borderId="75" xfId="75" applyFont="1" applyFill="1" applyBorder="1" applyAlignment="1">
      <alignment horizontal="center" vertical="center" wrapText="1"/>
    </xf>
    <xf numFmtId="0" fontId="53" fillId="0" borderId="76" xfId="75" applyFont="1" applyFill="1" applyBorder="1" applyAlignment="1">
      <alignment horizontal="center" vertical="center" wrapText="1"/>
    </xf>
    <xf numFmtId="0" fontId="27" fillId="0" borderId="0" xfId="0" applyFont="1" applyFill="1" applyAlignment="1">
      <alignment horizontal="left" vertical="center" wrapText="1"/>
    </xf>
    <xf numFmtId="2" fontId="53" fillId="0" borderId="86" xfId="75" applyNumberFormat="1" applyFont="1" applyFill="1" applyBorder="1" applyAlignment="1">
      <alignment horizontal="center" vertical="center" wrapText="1"/>
    </xf>
    <xf numFmtId="2" fontId="53" fillId="0" borderId="87" xfId="75" applyNumberFormat="1" applyFont="1" applyFill="1" applyBorder="1" applyAlignment="1">
      <alignment horizontal="center" vertical="center" wrapText="1"/>
    </xf>
    <xf numFmtId="0" fontId="0" fillId="0" borderId="88" xfId="0" applyBorder="1" applyAlignment="1">
      <alignment horizontal="center" vertical="center" wrapText="1"/>
    </xf>
    <xf numFmtId="0" fontId="53" fillId="0" borderId="89" xfId="75" applyFont="1" applyFill="1" applyBorder="1" applyAlignment="1">
      <alignment horizontal="center" vertical="center" wrapText="1"/>
    </xf>
    <xf numFmtId="0" fontId="53" fillId="0" borderId="17" xfId="75" applyFont="1" applyFill="1" applyBorder="1" applyAlignment="1">
      <alignment horizontal="center" vertical="center" wrapText="1"/>
    </xf>
    <xf numFmtId="0" fontId="53" fillId="0" borderId="90" xfId="75" applyFont="1" applyFill="1" applyBorder="1" applyAlignment="1">
      <alignment horizontal="center" vertical="center" wrapText="1"/>
    </xf>
    <xf numFmtId="2" fontId="53" fillId="0" borderId="57" xfId="0" applyNumberFormat="1" applyFont="1" applyFill="1" applyBorder="1" applyAlignment="1">
      <alignment horizontal="center" vertical="center" wrapText="1"/>
    </xf>
    <xf numFmtId="2" fontId="50" fillId="0" borderId="0" xfId="0" applyNumberFormat="1" applyFont="1" applyFill="1" applyAlignment="1">
      <alignment horizontal="right" vertical="center" wrapText="1"/>
    </xf>
    <xf numFmtId="0" fontId="85" fillId="0" borderId="0" xfId="0" applyFont="1" applyFill="1" applyAlignment="1">
      <alignment horizontal="right" vertical="center"/>
    </xf>
    <xf numFmtId="0" fontId="61" fillId="0" borderId="0" xfId="0" applyFont="1" applyFill="1" applyAlignment="1">
      <alignment horizontal="center" vertical="center" wrapText="1"/>
    </xf>
    <xf numFmtId="2" fontId="53" fillId="0" borderId="82" xfId="75" applyNumberFormat="1" applyFont="1" applyFill="1" applyBorder="1" applyAlignment="1">
      <alignment horizontal="center" vertical="center" wrapText="1"/>
    </xf>
    <xf numFmtId="2" fontId="53" fillId="0" borderId="83" xfId="75" applyNumberFormat="1" applyFont="1" applyFill="1" applyBorder="1" applyAlignment="1">
      <alignment horizontal="center" vertical="center" wrapText="1"/>
    </xf>
    <xf numFmtId="2" fontId="53" fillId="0" borderId="39" xfId="75" applyNumberFormat="1" applyFont="1" applyFill="1" applyBorder="1" applyAlignment="1">
      <alignment horizontal="center" vertical="center" wrapText="1"/>
    </xf>
    <xf numFmtId="2" fontId="53" fillId="0" borderId="11" xfId="75" applyNumberFormat="1" applyFont="1" applyFill="1" applyBorder="1" applyAlignment="1">
      <alignment horizontal="center" vertical="center" wrapText="1"/>
    </xf>
    <xf numFmtId="2" fontId="53" fillId="0" borderId="35" xfId="75" applyNumberFormat="1" applyFont="1" applyFill="1" applyBorder="1" applyAlignment="1">
      <alignment horizontal="center" vertical="center" wrapText="1"/>
    </xf>
    <xf numFmtId="2" fontId="53" fillId="0" borderId="24" xfId="75" applyNumberFormat="1" applyFont="1" applyFill="1" applyBorder="1" applyAlignment="1">
      <alignment horizontal="center" vertical="center" wrapText="1"/>
    </xf>
    <xf numFmtId="2" fontId="53" fillId="0" borderId="84" xfId="75" applyNumberFormat="1" applyFont="1" applyFill="1" applyBorder="1" applyAlignment="1">
      <alignment horizontal="center" vertical="center" wrapText="1"/>
    </xf>
    <xf numFmtId="2" fontId="53" fillId="0" borderId="81" xfId="75" applyNumberFormat="1" applyFont="1" applyFill="1" applyBorder="1" applyAlignment="1">
      <alignment horizontal="center" vertical="center" wrapText="1"/>
    </xf>
    <xf numFmtId="2" fontId="53" fillId="0" borderId="20" xfId="0" applyNumberFormat="1" applyFont="1" applyFill="1" applyBorder="1" applyAlignment="1">
      <alignment horizontal="center" vertical="center"/>
    </xf>
    <xf numFmtId="2" fontId="53" fillId="0" borderId="21" xfId="0" applyNumberFormat="1" applyFont="1" applyFill="1" applyBorder="1" applyAlignment="1">
      <alignment horizontal="center" vertical="center"/>
    </xf>
    <xf numFmtId="2" fontId="53" fillId="0" borderId="23" xfId="75" applyNumberFormat="1" applyFont="1" applyFill="1" applyBorder="1" applyAlignment="1">
      <alignment horizontal="center" vertical="center" wrapText="1"/>
    </xf>
    <xf numFmtId="2" fontId="53" fillId="0" borderId="85" xfId="75" applyNumberFormat="1" applyFont="1" applyFill="1" applyBorder="1" applyAlignment="1">
      <alignment horizontal="center" vertical="center" wrapText="1"/>
    </xf>
    <xf numFmtId="0" fontId="53" fillId="0" borderId="0" xfId="0" applyFont="1" applyFill="1" applyBorder="1" applyAlignment="1">
      <alignment horizontal="center" vertical="justify" wrapText="1"/>
    </xf>
    <xf numFmtId="2" fontId="53" fillId="0" borderId="77" xfId="75" applyNumberFormat="1" applyFont="1" applyFill="1" applyBorder="1" applyAlignment="1">
      <alignment horizontal="center" vertical="center" wrapText="1"/>
    </xf>
    <xf numFmtId="2" fontId="53" fillId="0" borderId="11" xfId="0" applyNumberFormat="1" applyFont="1" applyFill="1" applyBorder="1" applyAlignment="1">
      <alignment horizontal="center" vertical="center" wrapText="1"/>
    </xf>
    <xf numFmtId="2" fontId="53" fillId="0" borderId="20" xfId="0" applyNumberFormat="1" applyFont="1" applyFill="1" applyBorder="1" applyAlignment="1">
      <alignment horizontal="center" vertical="center" wrapText="1"/>
    </xf>
    <xf numFmtId="0" fontId="53" fillId="0" borderId="0" xfId="0" applyFont="1" applyFill="1" applyBorder="1" applyAlignment="1">
      <alignment horizontal="center" vertical="center"/>
    </xf>
    <xf numFmtId="0" fontId="0" fillId="0" borderId="0" xfId="0" applyFont="1" applyAlignment="1">
      <alignment horizontal="center" vertical="center"/>
    </xf>
    <xf numFmtId="0" fontId="0" fillId="0" borderId="57" xfId="0" applyBorder="1" applyAlignment="1">
      <alignment horizontal="center" vertical="center" wrapText="1"/>
    </xf>
    <xf numFmtId="2" fontId="53" fillId="0" borderId="22" xfId="0" applyNumberFormat="1" applyFont="1" applyFill="1" applyBorder="1" applyAlignment="1">
      <alignment horizontal="center" vertical="center" wrapText="1"/>
    </xf>
    <xf numFmtId="2" fontId="53" fillId="0" borderId="21" xfId="0" applyNumberFormat="1" applyFont="1" applyFill="1" applyBorder="1" applyAlignment="1">
      <alignment horizontal="center" vertical="center" wrapText="1"/>
    </xf>
    <xf numFmtId="2" fontId="53" fillId="0" borderId="78" xfId="0" applyNumberFormat="1" applyFont="1" applyFill="1" applyBorder="1" applyAlignment="1">
      <alignment horizontal="center" vertical="center" wrapText="1"/>
    </xf>
    <xf numFmtId="0" fontId="0" fillId="0" borderId="60" xfId="0" applyBorder="1" applyAlignment="1">
      <alignment horizontal="center" vertical="center" wrapText="1"/>
    </xf>
    <xf numFmtId="2" fontId="53" fillId="0" borderId="79" xfId="75" applyNumberFormat="1" applyFont="1" applyFill="1" applyBorder="1" applyAlignment="1">
      <alignment horizontal="center" vertical="center" wrapText="1"/>
    </xf>
    <xf numFmtId="2" fontId="53" fillId="0" borderId="42" xfId="0" applyNumberFormat="1" applyFont="1" applyFill="1" applyBorder="1" applyAlignment="1">
      <alignment horizontal="center" vertical="center" wrapText="1"/>
    </xf>
    <xf numFmtId="2" fontId="53" fillId="0" borderId="18" xfId="0" applyNumberFormat="1" applyFont="1" applyFill="1" applyBorder="1" applyAlignment="1">
      <alignment horizontal="center" vertical="center" wrapText="1"/>
    </xf>
    <xf numFmtId="2" fontId="53" fillId="0" borderId="14" xfId="0" applyNumberFormat="1" applyFont="1" applyFill="1" applyBorder="1" applyAlignment="1">
      <alignment horizontal="center" vertical="center" wrapText="1"/>
    </xf>
    <xf numFmtId="2" fontId="53" fillId="0" borderId="19" xfId="0" applyNumberFormat="1" applyFont="1" applyFill="1" applyBorder="1" applyAlignment="1">
      <alignment horizontal="center" vertical="center" wrapText="1"/>
    </xf>
    <xf numFmtId="0" fontId="0" fillId="0" borderId="19" xfId="0" applyBorder="1" applyAlignment="1">
      <alignment horizontal="center" vertical="center" wrapText="1"/>
    </xf>
    <xf numFmtId="2" fontId="53" fillId="22" borderId="57" xfId="0" applyNumberFormat="1" applyFont="1" applyFill="1" applyBorder="1" applyAlignment="1">
      <alignment horizontal="center" vertical="center" wrapText="1"/>
    </xf>
    <xf numFmtId="0" fontId="27" fillId="0" borderId="0" xfId="75" applyFont="1" applyFill="1" applyAlignment="1">
      <alignment vertical="center"/>
    </xf>
    <xf numFmtId="0" fontId="0" fillId="0" borderId="0" xfId="0" applyAlignment="1">
      <alignment vertical="center"/>
    </xf>
    <xf numFmtId="2" fontId="27" fillId="0" borderId="0" xfId="0" applyNumberFormat="1" applyFont="1" applyFill="1" applyAlignment="1">
      <alignment horizontal="left" vertical="center" wrapText="1"/>
    </xf>
    <xf numFmtId="0" fontId="0" fillId="0" borderId="0" xfId="0" applyAlignment="1">
      <alignment horizontal="left" vertical="center" wrapText="1"/>
    </xf>
    <xf numFmtId="0" fontId="111" fillId="0" borderId="0" xfId="75" applyFont="1" applyFill="1" applyAlignment="1">
      <alignment horizontal="left" vertical="center" wrapText="1"/>
    </xf>
    <xf numFmtId="0" fontId="48" fillId="0" borderId="0" xfId="0" applyFont="1" applyFill="1" applyAlignment="1">
      <alignment vertical="center" wrapText="1"/>
    </xf>
    <xf numFmtId="0" fontId="24" fillId="0" borderId="0" xfId="0" applyFont="1" applyFill="1" applyAlignment="1">
      <alignment horizontal="right" vertical="center"/>
    </xf>
    <xf numFmtId="0" fontId="26" fillId="0" borderId="0" xfId="0" applyFont="1" applyFill="1" applyAlignment="1">
      <alignment horizontal="center" vertical="center"/>
    </xf>
    <xf numFmtId="0" fontId="26" fillId="0" borderId="0" xfId="0" applyFont="1" applyFill="1" applyBorder="1" applyAlignment="1">
      <alignment horizontal="center" vertical="center"/>
    </xf>
    <xf numFmtId="0" fontId="23" fillId="0" borderId="0" xfId="0" applyFont="1" applyFill="1" applyAlignment="1">
      <alignment horizontal="left" vertical="center" wrapText="1"/>
    </xf>
    <xf numFmtId="0" fontId="23" fillId="0" borderId="0" xfId="80" applyFont="1" applyBorder="1" applyAlignment="1">
      <alignment horizontal="center" vertical="center" wrapText="1"/>
    </xf>
    <xf numFmtId="0" fontId="91" fillId="0" borderId="0" xfId="80" applyBorder="1" applyAlignment="1">
      <alignment horizontal="center" vertical="center" wrapText="1"/>
    </xf>
    <xf numFmtId="0" fontId="26" fillId="0" borderId="0" xfId="80" applyFont="1" applyBorder="1" applyAlignment="1">
      <alignment horizontal="center" wrapText="1"/>
    </xf>
    <xf numFmtId="0" fontId="23" fillId="0" borderId="0" xfId="80" applyFont="1" applyAlignment="1">
      <alignment horizontal="center" vertical="center" wrapText="1"/>
    </xf>
    <xf numFmtId="0" fontId="91" fillId="0" borderId="0" xfId="80" applyAlignment="1">
      <alignment horizontal="center" vertical="center" wrapText="1"/>
    </xf>
    <xf numFmtId="2" fontId="50" fillId="0" borderId="0" xfId="75" applyNumberFormat="1" applyFont="1" applyFill="1" applyAlignment="1">
      <alignment horizontal="left" vertical="center"/>
    </xf>
    <xf numFmtId="0" fontId="26" fillId="0" borderId="0" xfId="75" applyFont="1" applyFill="1" applyAlignment="1">
      <alignment horizontal="center" vertical="center" wrapText="1"/>
    </xf>
    <xf numFmtId="0" fontId="26" fillId="0" borderId="0" xfId="76" applyFont="1" applyFill="1" applyAlignment="1">
      <alignment horizontal="center" vertical="center" wrapText="1"/>
    </xf>
    <xf numFmtId="0" fontId="29" fillId="0" borderId="11" xfId="75" applyFont="1" applyFill="1" applyBorder="1" applyAlignment="1">
      <alignment horizontal="center" vertical="center" wrapText="1"/>
    </xf>
    <xf numFmtId="2" fontId="29" fillId="0" borderId="11" xfId="75" applyNumberFormat="1" applyFont="1" applyFill="1" applyBorder="1" applyAlignment="1">
      <alignment horizontal="center" vertical="center" wrapText="1"/>
    </xf>
    <xf numFmtId="0" fontId="27" fillId="0" borderId="0" xfId="75" applyFont="1" applyFill="1" applyAlignment="1">
      <alignment horizontal="left" vertical="center"/>
    </xf>
    <xf numFmtId="1" fontId="29" fillId="0" borderId="11" xfId="75" applyNumberFormat="1" applyFont="1" applyFill="1" applyBorder="1" applyAlignment="1">
      <alignment horizontal="center" vertical="center" wrapText="1"/>
    </xf>
    <xf numFmtId="0" fontId="29" fillId="0" borderId="24" xfId="75" applyFont="1" applyFill="1" applyBorder="1" applyAlignment="1">
      <alignment horizontal="center" vertical="center" wrapText="1"/>
    </xf>
    <xf numFmtId="0" fontId="29" fillId="0" borderId="15" xfId="75" applyFont="1" applyFill="1" applyBorder="1" applyAlignment="1">
      <alignment horizontal="center" vertical="center" wrapText="1"/>
    </xf>
    <xf numFmtId="0" fontId="29" fillId="0" borderId="23" xfId="75" applyFont="1" applyFill="1" applyBorder="1" applyAlignment="1">
      <alignment horizontal="center" vertical="center" wrapText="1"/>
    </xf>
    <xf numFmtId="0" fontId="53" fillId="0" borderId="18" xfId="75" applyFont="1" applyFill="1" applyBorder="1" applyAlignment="1">
      <alignment horizontal="center" vertical="center" wrapText="1"/>
    </xf>
    <xf numFmtId="0" fontId="0" fillId="0" borderId="75" xfId="0" applyFill="1" applyBorder="1"/>
    <xf numFmtId="0" fontId="0" fillId="0" borderId="10" xfId="0" applyFill="1" applyBorder="1"/>
    <xf numFmtId="0" fontId="53" fillId="0" borderId="24" xfId="75" applyFont="1" applyFill="1" applyBorder="1" applyAlignment="1">
      <alignment horizontal="center" vertical="center" wrapText="1"/>
    </xf>
    <xf numFmtId="0" fontId="53" fillId="0" borderId="15" xfId="75" applyFont="1" applyFill="1" applyBorder="1" applyAlignment="1">
      <alignment horizontal="center" vertical="center" wrapText="1"/>
    </xf>
    <xf numFmtId="0" fontId="53" fillId="0" borderId="23" xfId="75" applyFont="1" applyFill="1" applyBorder="1" applyAlignment="1">
      <alignment horizontal="center" vertical="center" wrapText="1"/>
    </xf>
    <xf numFmtId="0" fontId="23" fillId="0" borderId="0" xfId="75" applyFont="1" applyFill="1" applyAlignment="1">
      <alignment vertical="center" wrapText="1"/>
    </xf>
    <xf numFmtId="0" fontId="0" fillId="0" borderId="0" xfId="0" applyFill="1" applyAlignment="1">
      <alignment vertical="center" wrapText="1"/>
    </xf>
    <xf numFmtId="0" fontId="27" fillId="0" borderId="0" xfId="75" applyFont="1" applyFill="1" applyAlignment="1">
      <alignment vertical="center" wrapText="1"/>
    </xf>
    <xf numFmtId="0" fontId="27" fillId="0" borderId="0" xfId="75" applyFont="1" applyFill="1" applyAlignment="1">
      <alignment horizontal="left" vertical="center" wrapText="1"/>
    </xf>
    <xf numFmtId="0" fontId="53" fillId="0" borderId="20" xfId="75" applyFont="1" applyFill="1" applyBorder="1" applyAlignment="1">
      <alignment horizontal="center" vertical="center" wrapText="1"/>
    </xf>
    <xf numFmtId="0" fontId="53" fillId="0" borderId="22" xfId="75" applyFont="1" applyFill="1" applyBorder="1" applyAlignment="1">
      <alignment horizontal="center" vertical="center" wrapText="1"/>
    </xf>
    <xf numFmtId="2" fontId="53" fillId="0" borderId="10" xfId="75" applyNumberFormat="1" applyFont="1" applyFill="1" applyBorder="1" applyAlignment="1">
      <alignment horizontal="center" vertical="center" wrapText="1"/>
    </xf>
    <xf numFmtId="0" fontId="51" fillId="0" borderId="19" xfId="0" applyFont="1" applyFill="1" applyBorder="1" applyAlignment="1">
      <alignment horizontal="right" vertical="center"/>
    </xf>
    <xf numFmtId="0" fontId="52" fillId="0" borderId="11"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52" fillId="0" borderId="14" xfId="0" applyFont="1" applyFill="1" applyBorder="1" applyAlignment="1">
      <alignment horizontal="center" vertical="center" wrapText="1"/>
    </xf>
    <xf numFmtId="0" fontId="52" fillId="0" borderId="93" xfId="0" applyFont="1" applyFill="1" applyBorder="1" applyAlignment="1">
      <alignment horizontal="center" vertical="center" wrapText="1"/>
    </xf>
    <xf numFmtId="0" fontId="50" fillId="0" borderId="0" xfId="0" applyFont="1" applyFill="1" applyAlignment="1">
      <alignment horizontal="left" vertical="center"/>
    </xf>
    <xf numFmtId="0" fontId="51" fillId="0" borderId="0" xfId="0" applyFont="1" applyFill="1" applyAlignment="1">
      <alignment horizontal="center" vertical="center"/>
    </xf>
    <xf numFmtId="0" fontId="51" fillId="0" borderId="19" xfId="0" applyFont="1" applyFill="1" applyBorder="1" applyAlignment="1">
      <alignment horizontal="left" vertical="center"/>
    </xf>
    <xf numFmtId="0" fontId="52" fillId="0" borderId="18" xfId="0" applyFont="1" applyFill="1" applyBorder="1" applyAlignment="1">
      <alignment horizontal="center" vertical="center" wrapText="1"/>
    </xf>
    <xf numFmtId="0" fontId="52" fillId="0" borderId="75"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52" fillId="0" borderId="19" xfId="0" applyFont="1" applyFill="1" applyBorder="1" applyAlignment="1">
      <alignment horizontal="center" vertical="center" wrapText="1"/>
    </xf>
    <xf numFmtId="0" fontId="52" fillId="0" borderId="13" xfId="0" applyFont="1" applyFill="1" applyBorder="1" applyAlignment="1">
      <alignment horizontal="center" vertical="center" wrapText="1"/>
    </xf>
    <xf numFmtId="0" fontId="29" fillId="0" borderId="0" xfId="0" applyFont="1" applyAlignment="1">
      <alignment horizontal="center" vertical="center"/>
    </xf>
    <xf numFmtId="0" fontId="52" fillId="0" borderId="91" xfId="0" applyFont="1" applyFill="1" applyBorder="1" applyAlignment="1">
      <alignment horizontal="center" vertical="center" wrapText="1"/>
    </xf>
    <xf numFmtId="0" fontId="52" fillId="0" borderId="22" xfId="0" applyFont="1" applyFill="1" applyBorder="1" applyAlignment="1">
      <alignment horizontal="center" vertical="center" wrapText="1"/>
    </xf>
    <xf numFmtId="0" fontId="52" fillId="0" borderId="92" xfId="0" applyFont="1" applyFill="1" applyBorder="1" applyAlignment="1">
      <alignment horizontal="center" vertical="center" wrapText="1"/>
    </xf>
    <xf numFmtId="0" fontId="52" fillId="0" borderId="21" xfId="0" applyFont="1" applyFill="1" applyBorder="1" applyAlignment="1">
      <alignment horizontal="center" vertical="center" wrapText="1"/>
    </xf>
    <xf numFmtId="0" fontId="52" fillId="0" borderId="23" xfId="0" applyFont="1" applyFill="1" applyBorder="1" applyAlignment="1">
      <alignment horizontal="center" vertical="center" wrapText="1"/>
    </xf>
    <xf numFmtId="0" fontId="52" fillId="0" borderId="20" xfId="0" applyFont="1" applyFill="1" applyBorder="1" applyAlignment="1">
      <alignment horizontal="center" vertical="center" wrapText="1"/>
    </xf>
    <xf numFmtId="0" fontId="77" fillId="0" borderId="17" xfId="0" applyFont="1" applyFill="1" applyBorder="1" applyAlignment="1">
      <alignment horizontal="center" vertical="center" wrapText="1"/>
    </xf>
    <xf numFmtId="0" fontId="23" fillId="0" borderId="20" xfId="80" applyFont="1" applyFill="1" applyBorder="1" applyAlignment="1">
      <alignment horizontal="center" vertical="top" wrapText="1"/>
    </xf>
    <xf numFmtId="0" fontId="23" fillId="0" borderId="21" xfId="80" applyFont="1" applyFill="1" applyBorder="1" applyAlignment="1">
      <alignment horizontal="center" vertical="top" wrapText="1"/>
    </xf>
    <xf numFmtId="0" fontId="63" fillId="0" borderId="0" xfId="80" applyFont="1" applyAlignment="1">
      <alignment horizontal="center" wrapText="1"/>
    </xf>
    <xf numFmtId="0" fontId="47" fillId="0" borderId="0" xfId="80" applyFont="1" applyBorder="1" applyAlignment="1">
      <alignment horizontal="center" wrapText="1"/>
    </xf>
    <xf numFmtId="0" fontId="26" fillId="0" borderId="0" xfId="80" applyFont="1" applyAlignment="1">
      <alignment horizontal="left"/>
    </xf>
    <xf numFmtId="0" fontId="75" fillId="0" borderId="20" xfId="80" applyFont="1" applyFill="1" applyBorder="1" applyAlignment="1">
      <alignment horizontal="center" vertical="top" wrapText="1"/>
    </xf>
    <xf numFmtId="0" fontId="75" fillId="0" borderId="22" xfId="80" applyFont="1" applyFill="1" applyBorder="1" applyAlignment="1">
      <alignment horizontal="center" vertical="top" wrapText="1"/>
    </xf>
    <xf numFmtId="0" fontId="75" fillId="0" borderId="21" xfId="80" applyFont="1" applyFill="1" applyBorder="1" applyAlignment="1">
      <alignment horizontal="center" vertical="top" wrapText="1"/>
    </xf>
    <xf numFmtId="0" fontId="54" fillId="0" borderId="20" xfId="80" applyFont="1" applyBorder="1" applyAlignment="1">
      <alignment horizontal="center"/>
    </xf>
    <xf numFmtId="0" fontId="54" fillId="0" borderId="21" xfId="80" applyFont="1" applyBorder="1" applyAlignment="1">
      <alignment horizontal="center"/>
    </xf>
    <xf numFmtId="0" fontId="48" fillId="0" borderId="20" xfId="80" applyFont="1" applyBorder="1" applyAlignment="1">
      <alignment horizontal="center"/>
    </xf>
    <xf numFmtId="0" fontId="48" fillId="0" borderId="21" xfId="80" applyFont="1" applyBorder="1" applyAlignment="1">
      <alignment horizontal="center"/>
    </xf>
    <xf numFmtId="0" fontId="71" fillId="0" borderId="0" xfId="80" applyFont="1" applyAlignment="1">
      <alignment vertical="center" wrapText="1"/>
    </xf>
    <xf numFmtId="0" fontId="23" fillId="0" borderId="26" xfId="80" applyFont="1" applyBorder="1" applyAlignment="1" applyProtection="1">
      <alignment horizontal="center" vertical="center" wrapText="1"/>
      <protection locked="0"/>
    </xf>
    <xf numFmtId="0" fontId="23" fillId="0" borderId="65" xfId="80" applyFont="1" applyBorder="1" applyAlignment="1" applyProtection="1">
      <alignment horizontal="center" vertical="center" wrapText="1"/>
      <protection locked="0"/>
    </xf>
    <xf numFmtId="0" fontId="23" fillId="0" borderId="11" xfId="80" applyFont="1" applyBorder="1" applyAlignment="1" applyProtection="1">
      <alignment horizontal="center" vertical="center" wrapText="1"/>
      <protection locked="0"/>
    </xf>
    <xf numFmtId="0" fontId="23" fillId="0" borderId="0" xfId="79" applyFont="1" applyAlignment="1">
      <alignment horizontal="left" vertical="center" wrapText="1"/>
    </xf>
    <xf numFmtId="0" fontId="29" fillId="0" borderId="0" xfId="79" applyFont="1" applyAlignment="1">
      <alignment vertical="center" wrapText="1"/>
    </xf>
    <xf numFmtId="0" fontId="62" fillId="0" borderId="0" xfId="87" applyFont="1" applyAlignment="1">
      <alignment horizontal="right" wrapText="1"/>
    </xf>
    <xf numFmtId="0" fontId="26" fillId="0" borderId="0" xfId="87" applyFont="1" applyAlignment="1">
      <alignment horizontal="center"/>
    </xf>
    <xf numFmtId="0" fontId="23" fillId="0" borderId="0" xfId="87" applyFont="1" applyAlignment="1">
      <alignment horizontal="center"/>
    </xf>
    <xf numFmtId="0" fontId="26" fillId="0" borderId="0" xfId="87" applyFont="1" applyAlignment="1">
      <alignment horizontal="center" vertical="center"/>
    </xf>
    <xf numFmtId="0" fontId="23" fillId="0" borderId="25" xfId="80" applyFont="1" applyBorder="1" applyAlignment="1" applyProtection="1">
      <alignment horizontal="center" vertical="center" wrapText="1"/>
      <protection locked="0"/>
    </xf>
    <xf numFmtId="0" fontId="71" fillId="0" borderId="94" xfId="76" applyFont="1" applyBorder="1" applyAlignment="1" applyProtection="1">
      <alignment horizontal="center" vertical="center"/>
      <protection locked="0"/>
    </xf>
    <xf numFmtId="0" fontId="72" fillId="0" borderId="94" xfId="0" applyFont="1" applyBorder="1" applyAlignment="1" applyProtection="1">
      <alignment horizontal="center" vertical="center"/>
      <protection locked="0"/>
    </xf>
    <xf numFmtId="2" fontId="23" fillId="0" borderId="20" xfId="76" applyNumberFormat="1" applyFont="1" applyBorder="1" applyAlignment="1" applyProtection="1">
      <alignment horizontal="center" vertical="center" wrapText="1"/>
      <protection locked="0"/>
    </xf>
    <xf numFmtId="0" fontId="23" fillId="0" borderId="22" xfId="80" applyFont="1" applyBorder="1" applyAlignment="1" applyProtection="1">
      <alignment horizontal="center" vertical="center" wrapText="1"/>
      <protection locked="0"/>
    </xf>
    <xf numFmtId="0" fontId="23" fillId="0" borderId="21" xfId="80" applyFont="1" applyBorder="1" applyAlignment="1" applyProtection="1">
      <alignment horizontal="center" vertical="center" wrapText="1"/>
      <protection locked="0"/>
    </xf>
    <xf numFmtId="2" fontId="23" fillId="0" borderId="18" xfId="76" applyNumberFormat="1" applyFont="1" applyBorder="1" applyAlignment="1" applyProtection="1">
      <alignment horizontal="center" vertical="center" textRotation="90" wrapText="1"/>
      <protection locked="0"/>
    </xf>
    <xf numFmtId="0" fontId="23" fillId="0" borderId="75" xfId="80" applyFont="1" applyBorder="1" applyAlignment="1" applyProtection="1">
      <alignment horizontal="center" vertical="center" textRotation="90"/>
      <protection locked="0"/>
    </xf>
    <xf numFmtId="0" fontId="23" fillId="0" borderId="10" xfId="80" applyFont="1" applyBorder="1" applyAlignment="1" applyProtection="1">
      <alignment horizontal="center" vertical="center" textRotation="90"/>
      <protection locked="0"/>
    </xf>
    <xf numFmtId="0" fontId="23" fillId="0" borderId="75" xfId="80" applyFont="1" applyBorder="1" applyAlignment="1" applyProtection="1">
      <alignment horizontal="center" vertical="center" textRotation="90" wrapText="1"/>
      <protection locked="0"/>
    </xf>
    <xf numFmtId="0" fontId="23" fillId="0" borderId="10" xfId="80" applyFont="1" applyBorder="1" applyAlignment="1" applyProtection="1">
      <alignment horizontal="center" vertical="center" textRotation="90" wrapText="1"/>
      <protection locked="0"/>
    </xf>
    <xf numFmtId="2" fontId="23" fillId="0" borderId="22" xfId="76" applyNumberFormat="1" applyFont="1" applyBorder="1" applyAlignment="1" applyProtection="1">
      <alignment horizontal="center" vertical="center" wrapText="1"/>
      <protection locked="0"/>
    </xf>
    <xf numFmtId="2" fontId="23" fillId="0" borderId="21" xfId="76" applyNumberFormat="1" applyFont="1" applyBorder="1" applyAlignment="1" applyProtection="1">
      <alignment horizontal="center" vertical="center" wrapText="1"/>
      <protection locked="0"/>
    </xf>
    <xf numFmtId="0" fontId="72" fillId="0" borderId="94" xfId="76" applyFont="1" applyBorder="1" applyAlignment="1" applyProtection="1">
      <alignment horizontal="center" vertical="center"/>
      <protection locked="0"/>
    </xf>
    <xf numFmtId="0" fontId="26" fillId="0" borderId="19" xfId="87" applyFont="1" applyBorder="1" applyAlignment="1" applyProtection="1">
      <alignment horizontal="left" vertical="center"/>
      <protection locked="0"/>
    </xf>
    <xf numFmtId="0" fontId="26" fillId="0" borderId="0" xfId="87" applyFont="1" applyAlignment="1" applyProtection="1">
      <alignment horizontal="center" vertical="center"/>
      <protection locked="0"/>
    </xf>
    <xf numFmtId="2" fontId="23" fillId="0" borderId="18" xfId="76" applyNumberFormat="1" applyFont="1" applyBorder="1" applyAlignment="1" applyProtection="1">
      <alignment vertical="center" textRotation="90" wrapText="1"/>
      <protection locked="0"/>
    </xf>
    <xf numFmtId="2" fontId="23" fillId="0" borderId="75" xfId="76" applyNumberFormat="1" applyFont="1" applyBorder="1" applyAlignment="1" applyProtection="1">
      <alignment vertical="center" textRotation="90" wrapText="1"/>
      <protection locked="0"/>
    </xf>
    <xf numFmtId="2" fontId="23" fillId="0" borderId="10" xfId="76" applyNumberFormat="1" applyFont="1" applyBorder="1" applyAlignment="1" applyProtection="1">
      <alignment vertical="center" textRotation="90" wrapText="1"/>
      <protection locked="0"/>
    </xf>
    <xf numFmtId="2" fontId="23" fillId="0" borderId="75" xfId="76" applyNumberFormat="1" applyFont="1" applyBorder="1" applyAlignment="1" applyProtection="1">
      <alignment horizontal="center" vertical="center" textRotation="90" wrapText="1"/>
      <protection locked="0"/>
    </xf>
    <xf numFmtId="2" fontId="23" fillId="0" borderId="10" xfId="76" applyNumberFormat="1" applyFont="1" applyBorder="1" applyAlignment="1" applyProtection="1">
      <alignment horizontal="center" vertical="center" textRotation="90" wrapText="1"/>
      <protection locked="0"/>
    </xf>
    <xf numFmtId="0" fontId="23" fillId="0" borderId="20" xfId="76" applyFont="1" applyBorder="1" applyAlignment="1" applyProtection="1">
      <alignment horizontal="center" vertical="center" wrapText="1"/>
      <protection locked="0"/>
    </xf>
    <xf numFmtId="0" fontId="23" fillId="0" borderId="22" xfId="76" applyFont="1" applyBorder="1" applyAlignment="1" applyProtection="1">
      <alignment horizontal="center" vertical="center" wrapText="1"/>
      <protection locked="0"/>
    </xf>
    <xf numFmtId="0" fontId="23" fillId="0" borderId="21" xfId="76" applyFont="1" applyBorder="1" applyAlignment="1" applyProtection="1">
      <alignment horizontal="center" vertical="center" wrapText="1"/>
      <protection locked="0"/>
    </xf>
    <xf numFmtId="0" fontId="23" fillId="0" borderId="20" xfId="76" applyFont="1" applyBorder="1" applyAlignment="1" applyProtection="1">
      <alignment horizontal="center" vertical="top" wrapText="1"/>
      <protection locked="0"/>
    </xf>
    <xf numFmtId="0" fontId="23" fillId="0" borderId="22" xfId="76" applyFont="1" applyBorder="1" applyAlignment="1" applyProtection="1">
      <alignment horizontal="center" vertical="top" wrapText="1"/>
      <protection locked="0"/>
    </xf>
    <xf numFmtId="0" fontId="23" fillId="0" borderId="21" xfId="76" applyFont="1" applyBorder="1" applyAlignment="1" applyProtection="1">
      <alignment horizontal="center" vertical="top" wrapText="1"/>
      <protection locked="0"/>
    </xf>
    <xf numFmtId="0" fontId="27" fillId="0" borderId="0" xfId="76" applyFont="1" applyAlignment="1" applyProtection="1">
      <alignment horizontal="left" wrapText="1"/>
      <protection locked="0"/>
    </xf>
    <xf numFmtId="0" fontId="4" fillId="0" borderId="0" xfId="87" applyAlignment="1" applyProtection="1">
      <alignment wrapText="1"/>
      <protection locked="0"/>
    </xf>
    <xf numFmtId="2" fontId="23" fillId="0" borderId="20" xfId="76" applyNumberFormat="1" applyFont="1" applyBorder="1" applyAlignment="1" applyProtection="1">
      <alignment horizontal="left" vertical="center" wrapText="1"/>
      <protection locked="0"/>
    </xf>
    <xf numFmtId="0" fontId="23" fillId="0" borderId="22" xfId="80" applyFont="1" applyBorder="1" applyAlignment="1" applyProtection="1">
      <alignment horizontal="left" vertical="center" wrapText="1"/>
      <protection locked="0"/>
    </xf>
    <xf numFmtId="0" fontId="23" fillId="0" borderId="21" xfId="80" applyFont="1" applyBorder="1" applyAlignment="1" applyProtection="1">
      <alignment horizontal="left" vertical="center" wrapText="1"/>
      <protection locked="0"/>
    </xf>
    <xf numFmtId="0" fontId="23" fillId="0" borderId="18" xfId="76" applyFont="1" applyBorder="1" applyAlignment="1" applyProtection="1">
      <alignment horizontal="center" vertical="center" wrapText="1"/>
      <protection locked="0"/>
    </xf>
    <xf numFmtId="0" fontId="23" fillId="0" borderId="75" xfId="76" applyFont="1" applyBorder="1" applyAlignment="1" applyProtection="1">
      <alignment horizontal="center" vertical="center" wrapText="1"/>
      <protection locked="0"/>
    </xf>
    <xf numFmtId="0" fontId="23" fillId="0" borderId="10" xfId="76" applyFont="1" applyBorder="1" applyAlignment="1" applyProtection="1">
      <alignment horizontal="center" vertical="center" wrapText="1"/>
      <protection locked="0"/>
    </xf>
    <xf numFmtId="0" fontId="23" fillId="0" borderId="10" xfId="80" applyFont="1" applyBorder="1" applyAlignment="1" applyProtection="1">
      <alignment horizontal="center" vertical="center" wrapText="1"/>
      <protection locked="0"/>
    </xf>
    <xf numFmtId="0" fontId="23" fillId="0" borderId="18" xfId="76" applyFont="1" applyBorder="1" applyAlignment="1" applyProtection="1">
      <alignment horizontal="center" vertical="center" textRotation="90" wrapText="1"/>
      <protection locked="0"/>
    </xf>
    <xf numFmtId="0" fontId="23" fillId="0" borderId="75" xfId="76" applyFont="1" applyBorder="1" applyAlignment="1" applyProtection="1">
      <alignment horizontal="center" vertical="center" textRotation="90" wrapText="1"/>
      <protection locked="0"/>
    </xf>
    <xf numFmtId="0" fontId="23" fillId="0" borderId="10" xfId="76" applyFont="1" applyBorder="1" applyAlignment="1" applyProtection="1">
      <alignment horizontal="center" vertical="center" textRotation="90" wrapText="1"/>
      <protection locked="0"/>
    </xf>
    <xf numFmtId="2" fontId="23" fillId="0" borderId="24" xfId="76" applyNumberFormat="1" applyFont="1" applyBorder="1" applyAlignment="1" applyProtection="1">
      <alignment horizontal="center" vertical="center" wrapText="1"/>
      <protection locked="0"/>
    </xf>
    <xf numFmtId="2" fontId="23" fillId="0" borderId="15" xfId="76" applyNumberFormat="1" applyFont="1" applyBorder="1" applyAlignment="1" applyProtection="1">
      <alignment horizontal="center" vertical="center" wrapText="1"/>
      <protection locked="0"/>
    </xf>
    <xf numFmtId="2" fontId="23" fillId="0" borderId="23" xfId="76" applyNumberFormat="1" applyFont="1" applyBorder="1" applyAlignment="1" applyProtection="1">
      <alignment horizontal="center" vertical="center" wrapText="1"/>
      <protection locked="0"/>
    </xf>
    <xf numFmtId="0" fontId="23" fillId="0" borderId="14" xfId="80" applyFont="1" applyBorder="1" applyAlignment="1" applyProtection="1">
      <alignment horizontal="center" vertical="center" wrapText="1"/>
      <protection locked="0"/>
    </xf>
    <xf numFmtId="0" fontId="23" fillId="0" borderId="19" xfId="80" applyFont="1" applyBorder="1" applyAlignment="1" applyProtection="1">
      <alignment horizontal="center" vertical="center" wrapText="1"/>
      <protection locked="0"/>
    </xf>
    <xf numFmtId="0" fontId="23" fillId="0" borderId="13" xfId="80" applyFont="1" applyBorder="1" applyAlignment="1" applyProtection="1">
      <alignment horizontal="center" vertical="center" wrapText="1"/>
      <protection locked="0"/>
    </xf>
    <xf numFmtId="2" fontId="63" fillId="0" borderId="0" xfId="87" applyNumberFormat="1" applyFont="1" applyAlignment="1" applyProtection="1">
      <alignment horizontal="center" vertical="center"/>
      <protection locked="0"/>
    </xf>
    <xf numFmtId="0" fontId="26" fillId="0" borderId="0" xfId="87" applyFont="1" applyAlignment="1" applyProtection="1">
      <alignment horizontal="center" vertical="center" wrapText="1"/>
      <protection locked="0"/>
    </xf>
    <xf numFmtId="0" fontId="26" fillId="0" borderId="19" xfId="87" applyFont="1" applyBorder="1" applyAlignment="1" applyProtection="1">
      <alignment horizontal="center" vertical="center" wrapText="1"/>
      <protection locked="0"/>
    </xf>
    <xf numFmtId="2" fontId="23" fillId="0" borderId="14" xfId="76" applyNumberFormat="1" applyFont="1" applyBorder="1" applyAlignment="1" applyProtection="1">
      <alignment horizontal="center" vertical="center" wrapText="1"/>
      <protection locked="0"/>
    </xf>
    <xf numFmtId="2" fontId="23" fillId="0" borderId="19" xfId="76" applyNumberFormat="1" applyFont="1" applyBorder="1" applyAlignment="1" applyProtection="1">
      <alignment horizontal="center" vertical="center" wrapText="1"/>
      <protection locked="0"/>
    </xf>
    <xf numFmtId="2" fontId="23" fillId="0" borderId="13" xfId="76" applyNumberFormat="1" applyFont="1" applyBorder="1" applyAlignment="1" applyProtection="1">
      <alignment horizontal="center" vertical="center" wrapText="1"/>
      <protection locked="0"/>
    </xf>
    <xf numFmtId="2" fontId="23" fillId="0" borderId="22" xfId="76" applyNumberFormat="1" applyFont="1" applyBorder="1" applyAlignment="1" applyProtection="1">
      <alignment horizontal="left" vertical="center" wrapText="1"/>
      <protection locked="0"/>
    </xf>
    <xf numFmtId="2" fontId="23" fillId="0" borderId="21" xfId="76" applyNumberFormat="1" applyFont="1" applyBorder="1" applyAlignment="1" applyProtection="1">
      <alignment horizontal="left" vertical="center" wrapText="1"/>
      <protection locked="0"/>
    </xf>
    <xf numFmtId="0" fontId="29" fillId="0" borderId="18" xfId="75" applyFont="1" applyBorder="1" applyAlignment="1" applyProtection="1">
      <alignment horizontal="center" vertical="center"/>
      <protection locked="0"/>
    </xf>
    <xf numFmtId="0" fontId="29" fillId="0" borderId="75" xfId="75" applyFont="1" applyBorder="1" applyAlignment="1" applyProtection="1">
      <alignment horizontal="center" vertical="center"/>
      <protection locked="0"/>
    </xf>
    <xf numFmtId="0" fontId="29" fillId="0" borderId="10" xfId="75" applyFont="1" applyBorder="1" applyAlignment="1" applyProtection="1">
      <alignment horizontal="center" vertical="center"/>
      <protection locked="0"/>
    </xf>
    <xf numFmtId="0" fontId="23" fillId="0" borderId="18" xfId="75" applyFont="1" applyBorder="1" applyAlignment="1" applyProtection="1">
      <alignment horizontal="center" vertical="center" wrapText="1"/>
      <protection locked="0"/>
    </xf>
    <xf numFmtId="0" fontId="23" fillId="0" borderId="75" xfId="75" applyFont="1" applyBorder="1" applyAlignment="1" applyProtection="1">
      <alignment horizontal="center" vertical="center" wrapText="1"/>
      <protection locked="0"/>
    </xf>
    <xf numFmtId="0" fontId="23" fillId="0" borderId="10" xfId="75" applyFont="1" applyBorder="1" applyAlignment="1" applyProtection="1">
      <alignment horizontal="center" vertical="center" wrapText="1"/>
      <protection locked="0"/>
    </xf>
    <xf numFmtId="0" fontId="27" fillId="0" borderId="0" xfId="75" applyFont="1" applyBorder="1" applyAlignment="1" applyProtection="1"/>
    <xf numFmtId="0" fontId="23" fillId="0" borderId="18" xfId="75" applyFont="1" applyFill="1" applyBorder="1" applyAlignment="1" applyProtection="1">
      <alignment horizontal="center" vertical="center" wrapText="1"/>
      <protection locked="0"/>
    </xf>
    <xf numFmtId="0" fontId="23" fillId="0" borderId="75" xfId="75" applyFont="1" applyFill="1" applyBorder="1" applyAlignment="1" applyProtection="1">
      <alignment horizontal="center" vertical="center" wrapText="1"/>
      <protection locked="0"/>
    </xf>
    <xf numFmtId="0" fontId="23" fillId="0" borderId="10" xfId="75"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6" fillId="0" borderId="0" xfId="0" applyFont="1" applyAlignment="1" applyProtection="1">
      <alignment horizontal="center" vertical="center" wrapText="1"/>
      <protection locked="0"/>
    </xf>
    <xf numFmtId="0" fontId="59" fillId="0" borderId="0" xfId="0" applyFont="1" applyAlignment="1" applyProtection="1">
      <alignment horizontal="center" vertical="center"/>
      <protection locked="0"/>
    </xf>
    <xf numFmtId="0" fontId="59" fillId="0" borderId="0" xfId="0" applyFont="1" applyBorder="1" applyAlignment="1" applyProtection="1">
      <alignment horizontal="center" vertical="center"/>
      <protection locked="0"/>
    </xf>
    <xf numFmtId="0" fontId="26" fillId="0" borderId="0" xfId="0" applyFont="1" applyBorder="1" applyAlignment="1" applyProtection="1">
      <alignment vertical="center" wrapText="1"/>
      <protection locked="0"/>
    </xf>
    <xf numFmtId="0" fontId="27" fillId="0" borderId="0" xfId="75" applyFont="1"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23" fillId="0" borderId="18" xfId="0" applyFont="1" applyFill="1" applyBorder="1" applyAlignment="1" applyProtection="1">
      <alignment horizontal="center" vertical="center" wrapText="1"/>
      <protection locked="0"/>
    </xf>
    <xf numFmtId="0" fontId="23" fillId="0" borderId="75" xfId="0" applyFont="1" applyFill="1" applyBorder="1" applyAlignment="1" applyProtection="1">
      <alignment horizontal="center" vertical="center" wrapText="1"/>
      <protection locked="0"/>
    </xf>
    <xf numFmtId="0" fontId="23" fillId="0" borderId="10" xfId="0" applyFont="1" applyFill="1" applyBorder="1" applyAlignment="1" applyProtection="1">
      <alignment horizontal="center" vertical="center" wrapText="1"/>
      <protection locked="0"/>
    </xf>
    <xf numFmtId="2" fontId="27" fillId="0" borderId="0" xfId="0" applyNumberFormat="1" applyFont="1" applyFill="1" applyAlignment="1" applyProtection="1">
      <alignment horizontal="left" vertical="center" wrapText="1"/>
      <protection locked="0"/>
    </xf>
    <xf numFmtId="0" fontId="0" fillId="0" borderId="0" xfId="0" applyAlignment="1" applyProtection="1">
      <alignment vertical="center" wrapText="1"/>
      <protection locked="0"/>
    </xf>
    <xf numFmtId="2" fontId="23" fillId="0" borderId="0" xfId="0" applyNumberFormat="1" applyFont="1" applyFill="1" applyAlignment="1" applyProtection="1">
      <alignment horizontal="left" vertical="center" wrapText="1"/>
      <protection locked="0"/>
    </xf>
    <xf numFmtId="0" fontId="27" fillId="0" borderId="0" xfId="75" applyFont="1" applyFill="1" applyAlignment="1" applyProtection="1">
      <alignment vertical="center" wrapText="1"/>
      <protection locked="0"/>
    </xf>
    <xf numFmtId="0" fontId="26" fillId="0" borderId="0" xfId="0" applyFont="1" applyAlignment="1" applyProtection="1">
      <alignment horizontal="center" vertical="center"/>
      <protection locked="0"/>
    </xf>
    <xf numFmtId="0" fontId="26" fillId="0" borderId="19" xfId="0" applyFont="1"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2" fontId="24" fillId="0" borderId="0" xfId="76" applyNumberFormat="1" applyFont="1" applyAlignment="1" applyProtection="1">
      <alignment horizontal="right" vertical="center" wrapText="1"/>
      <protection locked="0"/>
    </xf>
    <xf numFmtId="0" fontId="26" fillId="0" borderId="0" xfId="76" applyFont="1" applyAlignment="1" applyProtection="1">
      <alignment horizontal="center" wrapText="1"/>
      <protection locked="0"/>
    </xf>
    <xf numFmtId="0" fontId="21" fillId="0" borderId="0" xfId="75" applyAlignment="1" applyProtection="1">
      <alignment horizontal="center" wrapText="1"/>
      <protection locked="0"/>
    </xf>
    <xf numFmtId="0" fontId="26" fillId="0" borderId="0" xfId="76" applyFont="1" applyAlignment="1" applyProtection="1">
      <alignment horizontal="center" vertical="top" wrapText="1"/>
      <protection locked="0"/>
    </xf>
    <xf numFmtId="0" fontId="26" fillId="0" borderId="19" xfId="76" applyFont="1" applyBorder="1" applyAlignment="1" applyProtection="1">
      <alignment horizontal="center" vertical="center" wrapText="1"/>
      <protection locked="0"/>
    </xf>
    <xf numFmtId="0" fontId="23" fillId="0" borderId="11" xfId="105" applyFont="1" applyBorder="1" applyAlignment="1" applyProtection="1">
      <alignment horizontal="center" vertical="center" wrapText="1"/>
    </xf>
    <xf numFmtId="0" fontId="23" fillId="0" borderId="11" xfId="76" applyFont="1" applyBorder="1" applyAlignment="1" applyProtection="1">
      <alignment horizontal="center" vertical="center" wrapText="1"/>
    </xf>
    <xf numFmtId="2" fontId="23" fillId="0" borderId="11" xfId="76" applyNumberFormat="1" applyFont="1" applyBorder="1" applyAlignment="1" applyProtection="1">
      <alignment horizontal="center" vertical="center" textRotation="90" wrapText="1"/>
    </xf>
    <xf numFmtId="2" fontId="23" fillId="0" borderId="24" xfId="105" applyNumberFormat="1" applyFont="1" applyBorder="1" applyAlignment="1" applyProtection="1">
      <alignment horizontal="center" vertical="center" wrapText="1"/>
    </xf>
    <xf numFmtId="2" fontId="23" fillId="0" borderId="15" xfId="105" applyNumberFormat="1" applyFont="1" applyBorder="1" applyAlignment="1" applyProtection="1">
      <alignment horizontal="center" vertical="center" wrapText="1"/>
    </xf>
    <xf numFmtId="2" fontId="23" fillId="0" borderId="23" xfId="105" applyNumberFormat="1" applyFont="1" applyBorder="1" applyAlignment="1" applyProtection="1">
      <alignment horizontal="center" vertical="center" wrapText="1"/>
    </xf>
    <xf numFmtId="2" fontId="23" fillId="0" borderId="14" xfId="105" applyNumberFormat="1" applyFont="1" applyBorder="1" applyAlignment="1" applyProtection="1">
      <alignment horizontal="center" vertical="center" wrapText="1"/>
    </xf>
    <xf numFmtId="2" fontId="23" fillId="0" borderId="19" xfId="105" applyNumberFormat="1" applyFont="1" applyBorder="1" applyAlignment="1" applyProtection="1">
      <alignment horizontal="center" vertical="center" wrapText="1"/>
    </xf>
    <xf numFmtId="2" fontId="23" fillId="0" borderId="13" xfId="105" applyNumberFormat="1" applyFont="1" applyBorder="1" applyAlignment="1" applyProtection="1">
      <alignment horizontal="center" vertical="center" wrapText="1"/>
    </xf>
    <xf numFmtId="2" fontId="23" fillId="0" borderId="11" xfId="105" applyNumberFormat="1" applyFont="1" applyBorder="1" applyAlignment="1" applyProtection="1">
      <alignment horizontal="left" vertical="center" wrapText="1"/>
    </xf>
    <xf numFmtId="2" fontId="23" fillId="0" borderId="20" xfId="76" applyNumberFormat="1" applyFont="1" applyBorder="1" applyAlignment="1" applyProtection="1">
      <alignment horizontal="center" vertical="center" wrapText="1"/>
    </xf>
    <xf numFmtId="2" fontId="23" fillId="0" borderId="21" xfId="76" applyNumberFormat="1" applyFont="1" applyBorder="1" applyAlignment="1" applyProtection="1">
      <alignment horizontal="center" vertical="center" wrapText="1"/>
    </xf>
    <xf numFmtId="2" fontId="23" fillId="0" borderId="21" xfId="105" applyNumberFormat="1" applyFont="1" applyBorder="1" applyAlignment="1" applyProtection="1">
      <alignment horizontal="center" vertical="center" wrapText="1"/>
    </xf>
    <xf numFmtId="2" fontId="23" fillId="0" borderId="11" xfId="76" applyNumberFormat="1" applyFont="1" applyBorder="1" applyAlignment="1" applyProtection="1">
      <alignment horizontal="center" vertical="center" wrapText="1"/>
    </xf>
    <xf numFmtId="2" fontId="23" fillId="0" borderId="11" xfId="105" applyNumberFormat="1" applyFont="1" applyBorder="1" applyAlignment="1" applyProtection="1">
      <alignment horizontal="center" vertical="center" wrapText="1"/>
    </xf>
    <xf numFmtId="0" fontId="28" fillId="0" borderId="94" xfId="105" applyFont="1" applyBorder="1" applyAlignment="1" applyProtection="1">
      <alignment horizontal="center" vertical="center"/>
      <protection locked="0"/>
    </xf>
    <xf numFmtId="0" fontId="72" fillId="0" borderId="94" xfId="75" applyFont="1" applyBorder="1" applyAlignment="1" applyProtection="1">
      <alignment horizontal="center" vertical="center"/>
      <protection locked="0"/>
    </xf>
    <xf numFmtId="0" fontId="1" fillId="0" borderId="0" xfId="105" applyAlignment="1" applyProtection="1">
      <alignment wrapText="1"/>
      <protection locked="0"/>
    </xf>
    <xf numFmtId="2" fontId="23" fillId="0" borderId="21" xfId="104" applyNumberFormat="1" applyFont="1" applyBorder="1" applyAlignment="1" applyProtection="1">
      <alignment horizontal="center" vertical="center" wrapText="1"/>
    </xf>
    <xf numFmtId="2" fontId="23" fillId="0" borderId="20" xfId="104" applyNumberFormat="1" applyFont="1" applyBorder="1" applyAlignment="1" applyProtection="1">
      <alignment horizontal="center" vertical="center" wrapText="1"/>
    </xf>
    <xf numFmtId="2" fontId="23" fillId="0" borderId="22" xfId="104" applyNumberFormat="1" applyFont="1" applyBorder="1" applyAlignment="1" applyProtection="1">
      <alignment horizontal="center" vertical="center" wrapText="1"/>
    </xf>
    <xf numFmtId="2" fontId="23" fillId="0" borderId="11" xfId="104" applyNumberFormat="1" applyFont="1" applyBorder="1" applyAlignment="1" applyProtection="1">
      <alignment horizontal="center" vertical="center" wrapText="1"/>
    </xf>
    <xf numFmtId="0" fontId="23" fillId="0" borderId="11" xfId="104" applyFont="1" applyBorder="1" applyAlignment="1" applyProtection="1">
      <alignment horizontal="center" vertical="center" wrapText="1"/>
    </xf>
    <xf numFmtId="2" fontId="23" fillId="0" borderId="24" xfId="104" applyNumberFormat="1" applyFont="1" applyBorder="1" applyAlignment="1" applyProtection="1">
      <alignment horizontal="center" vertical="center" wrapText="1"/>
    </xf>
    <xf numFmtId="2" fontId="23" fillId="0" borderId="15" xfId="104" applyNumberFormat="1" applyFont="1" applyBorder="1" applyAlignment="1" applyProtection="1">
      <alignment horizontal="center" vertical="center" wrapText="1"/>
    </xf>
    <xf numFmtId="2" fontId="23" fillId="0" borderId="23" xfId="104" applyNumberFormat="1" applyFont="1" applyBorder="1" applyAlignment="1" applyProtection="1">
      <alignment horizontal="center" vertical="center" wrapText="1"/>
    </xf>
    <xf numFmtId="2" fontId="23" fillId="0" borderId="14" xfId="104" applyNumberFormat="1" applyFont="1" applyBorder="1" applyAlignment="1" applyProtection="1">
      <alignment horizontal="center" vertical="center" wrapText="1"/>
    </xf>
    <xf numFmtId="2" fontId="23" fillId="0" borderId="19" xfId="104" applyNumberFormat="1" applyFont="1" applyBorder="1" applyAlignment="1" applyProtection="1">
      <alignment horizontal="center" vertical="center" wrapText="1"/>
    </xf>
    <xf numFmtId="2" fontId="23" fillId="0" borderId="13" xfId="104" applyNumberFormat="1" applyFont="1" applyBorder="1" applyAlignment="1" applyProtection="1">
      <alignment horizontal="center" vertical="center" wrapText="1"/>
    </xf>
    <xf numFmtId="0" fontId="24" fillId="0" borderId="0" xfId="76" applyFont="1" applyAlignment="1" applyProtection="1">
      <alignment horizontal="right" vertical="top" wrapText="1"/>
      <protection locked="0"/>
    </xf>
    <xf numFmtId="0" fontId="26" fillId="0" borderId="0" xfId="76" applyFont="1" applyBorder="1" applyAlignment="1" applyProtection="1">
      <alignment horizontal="center" vertical="center" wrapText="1"/>
      <protection locked="0"/>
    </xf>
    <xf numFmtId="2" fontId="23" fillId="0" borderId="11" xfId="75" applyNumberFormat="1" applyFont="1" applyFill="1" applyBorder="1" applyAlignment="1" applyProtection="1">
      <alignment horizontal="center" vertical="center" wrapText="1"/>
      <protection locked="0"/>
    </xf>
    <xf numFmtId="2" fontId="23" fillId="0" borderId="11" xfId="87" applyNumberFormat="1" applyFont="1" applyFill="1" applyBorder="1" applyAlignment="1" applyProtection="1">
      <alignment horizontal="center" vertical="center" wrapText="1"/>
      <protection locked="0"/>
    </xf>
    <xf numFmtId="0" fontId="27" fillId="0" borderId="0" xfId="75" applyFont="1" applyFill="1" applyAlignment="1" applyProtection="1">
      <alignment horizontal="left" wrapText="1"/>
      <protection locked="0"/>
    </xf>
    <xf numFmtId="0" fontId="4" fillId="0" borderId="0" xfId="87" applyFill="1" applyAlignment="1" applyProtection="1">
      <alignment wrapText="1"/>
      <protection locked="0"/>
    </xf>
    <xf numFmtId="2" fontId="23" fillId="0" borderId="20" xfId="75" applyNumberFormat="1" applyFont="1" applyFill="1" applyBorder="1" applyAlignment="1" applyProtection="1">
      <alignment horizontal="center" vertical="center" wrapText="1"/>
      <protection locked="0"/>
    </xf>
    <xf numFmtId="2" fontId="23" fillId="0" borderId="21" xfId="75" applyNumberFormat="1" applyFont="1" applyFill="1" applyBorder="1" applyAlignment="1" applyProtection="1">
      <alignment horizontal="center" vertical="center" wrapText="1"/>
      <protection locked="0"/>
    </xf>
    <xf numFmtId="2" fontId="23" fillId="0" borderId="21" xfId="87" applyNumberFormat="1" applyFont="1" applyFill="1" applyBorder="1" applyAlignment="1" applyProtection="1">
      <alignment horizontal="center" vertical="center" wrapText="1"/>
      <protection locked="0"/>
    </xf>
    <xf numFmtId="2" fontId="23" fillId="0" borderId="0" xfId="87" applyNumberFormat="1" applyFont="1" applyFill="1" applyBorder="1" applyAlignment="1" applyProtection="1">
      <alignment horizontal="center" vertical="center" wrapText="1"/>
      <protection locked="0"/>
    </xf>
    <xf numFmtId="2" fontId="26" fillId="0" borderId="19" xfId="87" applyNumberFormat="1" applyFont="1" applyFill="1" applyBorder="1" applyAlignment="1" applyProtection="1">
      <alignment horizontal="center" vertical="center"/>
      <protection locked="0"/>
    </xf>
    <xf numFmtId="1" fontId="23" fillId="0" borderId="11" xfId="87" applyNumberFormat="1" applyFont="1" applyFill="1" applyBorder="1" applyAlignment="1" applyProtection="1">
      <alignment horizontal="center" vertical="center" wrapText="1"/>
      <protection locked="0"/>
    </xf>
    <xf numFmtId="2" fontId="23" fillId="0" borderId="11" xfId="75" applyNumberFormat="1" applyFont="1" applyFill="1" applyBorder="1" applyAlignment="1" applyProtection="1">
      <alignment horizontal="center" vertical="center" textRotation="90" wrapText="1"/>
      <protection locked="0"/>
    </xf>
    <xf numFmtId="2" fontId="23" fillId="0" borderId="24" xfId="87" applyNumberFormat="1" applyFont="1" applyFill="1" applyBorder="1" applyAlignment="1" applyProtection="1">
      <alignment horizontal="center" vertical="center" wrapText="1"/>
      <protection locked="0"/>
    </xf>
    <xf numFmtId="2" fontId="23" fillId="0" borderId="15" xfId="87" applyNumberFormat="1" applyFont="1" applyFill="1" applyBorder="1" applyAlignment="1" applyProtection="1">
      <alignment horizontal="center" vertical="center" wrapText="1"/>
      <protection locked="0"/>
    </xf>
    <xf numFmtId="2" fontId="23" fillId="0" borderId="23" xfId="87" applyNumberFormat="1" applyFont="1" applyFill="1" applyBorder="1" applyAlignment="1" applyProtection="1">
      <alignment horizontal="center" vertical="center" wrapText="1"/>
      <protection locked="0"/>
    </xf>
    <xf numFmtId="2" fontId="23" fillId="0" borderId="14" xfId="87" applyNumberFormat="1" applyFont="1" applyFill="1" applyBorder="1" applyAlignment="1" applyProtection="1">
      <alignment horizontal="center" vertical="center" wrapText="1"/>
      <protection locked="0"/>
    </xf>
    <xf numFmtId="2" fontId="23" fillId="0" borderId="19" xfId="87" applyNumberFormat="1" applyFont="1" applyFill="1" applyBorder="1" applyAlignment="1" applyProtection="1">
      <alignment horizontal="center" vertical="center" wrapText="1"/>
      <protection locked="0"/>
    </xf>
    <xf numFmtId="2" fontId="23" fillId="0" borderId="13" xfId="87" applyNumberFormat="1" applyFont="1" applyFill="1" applyBorder="1" applyAlignment="1" applyProtection="1">
      <alignment horizontal="center" vertical="center" wrapText="1"/>
      <protection locked="0"/>
    </xf>
    <xf numFmtId="2" fontId="23" fillId="0" borderId="0" xfId="75" applyNumberFormat="1" applyFont="1" applyFill="1" applyBorder="1" applyAlignment="1" applyProtection="1">
      <alignment horizontal="center" vertical="center" wrapText="1"/>
      <protection locked="0"/>
    </xf>
    <xf numFmtId="2" fontId="26" fillId="0" borderId="0" xfId="87" applyNumberFormat="1" applyFont="1" applyFill="1" applyAlignment="1" applyProtection="1">
      <alignment horizontal="center" vertical="center"/>
      <protection locked="0"/>
    </xf>
    <xf numFmtId="2" fontId="26" fillId="0" borderId="0" xfId="87" applyNumberFormat="1" applyFont="1" applyFill="1" applyAlignment="1" applyProtection="1">
      <alignment horizontal="center" vertical="center" wrapText="1"/>
      <protection locked="0"/>
    </xf>
    <xf numFmtId="2" fontId="23" fillId="0" borderId="18" xfId="75" applyNumberFormat="1" applyFont="1" applyFill="1" applyBorder="1" applyAlignment="1" applyProtection="1">
      <alignment vertical="center" textRotation="90" wrapText="1"/>
      <protection locked="0"/>
    </xf>
    <xf numFmtId="2" fontId="23" fillId="0" borderId="75" xfId="75" applyNumberFormat="1" applyFont="1" applyFill="1" applyBorder="1" applyAlignment="1" applyProtection="1">
      <alignment vertical="center" textRotation="90" wrapText="1"/>
      <protection locked="0"/>
    </xf>
    <xf numFmtId="2" fontId="23" fillId="0" borderId="10" xfId="75" applyNumberFormat="1" applyFont="1" applyFill="1" applyBorder="1" applyAlignment="1" applyProtection="1">
      <alignment vertical="center" textRotation="90" wrapText="1"/>
      <protection locked="0"/>
    </xf>
    <xf numFmtId="2" fontId="23" fillId="0" borderId="18" xfId="75" applyNumberFormat="1" applyFont="1" applyFill="1" applyBorder="1" applyAlignment="1" applyProtection="1">
      <alignment horizontal="center" vertical="center" textRotation="90" wrapText="1"/>
      <protection locked="0"/>
    </xf>
    <xf numFmtId="2" fontId="23" fillId="0" borderId="75" xfId="75" applyNumberFormat="1" applyFont="1" applyFill="1" applyBorder="1" applyAlignment="1" applyProtection="1">
      <alignment horizontal="center" vertical="center" textRotation="90" wrapText="1"/>
      <protection locked="0"/>
    </xf>
    <xf numFmtId="2" fontId="23" fillId="0" borderId="10" xfId="75" applyNumberFormat="1" applyFont="1" applyFill="1" applyBorder="1" applyAlignment="1" applyProtection="1">
      <alignment horizontal="center" vertical="center" textRotation="90" wrapText="1"/>
      <protection locked="0"/>
    </xf>
    <xf numFmtId="0" fontId="23" fillId="0" borderId="20" xfId="75" applyFont="1" applyFill="1" applyBorder="1" applyAlignment="1" applyProtection="1">
      <alignment horizontal="center" vertical="center" wrapText="1"/>
      <protection locked="0"/>
    </xf>
    <xf numFmtId="0" fontId="23" fillId="0" borderId="22" xfId="75" applyFont="1" applyFill="1" applyBorder="1" applyAlignment="1" applyProtection="1">
      <alignment horizontal="center" vertical="center" wrapText="1"/>
      <protection locked="0"/>
    </xf>
    <xf numFmtId="0" fontId="23" fillId="0" borderId="21" xfId="75" applyFont="1" applyFill="1" applyBorder="1" applyAlignment="1" applyProtection="1">
      <alignment horizontal="center" vertical="center" wrapText="1"/>
      <protection locked="0"/>
    </xf>
    <xf numFmtId="0" fontId="71" fillId="0" borderId="94" xfId="76" applyFont="1" applyFill="1" applyBorder="1" applyAlignment="1" applyProtection="1">
      <alignment horizontal="center" vertical="center"/>
      <protection locked="0"/>
    </xf>
    <xf numFmtId="2" fontId="23" fillId="0" borderId="22" xfId="75" applyNumberFormat="1" applyFont="1" applyFill="1" applyBorder="1" applyAlignment="1" applyProtection="1">
      <alignment horizontal="center" vertical="center" wrapText="1"/>
      <protection locked="0"/>
    </xf>
    <xf numFmtId="2" fontId="63" fillId="0" borderId="0" xfId="87" applyNumberFormat="1" applyFont="1" applyFill="1" applyBorder="1" applyAlignment="1" applyProtection="1">
      <alignment horizontal="center" vertical="center"/>
      <protection locked="0"/>
    </xf>
    <xf numFmtId="0" fontId="26" fillId="0" borderId="0" xfId="87" applyFont="1" applyFill="1" applyBorder="1" applyAlignment="1" applyProtection="1">
      <alignment horizontal="center" vertical="center" wrapText="1"/>
      <protection locked="0"/>
    </xf>
    <xf numFmtId="0" fontId="26" fillId="0" borderId="0" xfId="87" applyFont="1" applyFill="1" applyAlignment="1" applyProtection="1">
      <alignment horizontal="center" vertical="center" wrapText="1"/>
      <protection locked="0"/>
    </xf>
    <xf numFmtId="0" fontId="26" fillId="0" borderId="19" xfId="87" applyFont="1" applyFill="1" applyBorder="1" applyAlignment="1" applyProtection="1">
      <alignment horizontal="center" vertical="center" wrapText="1"/>
      <protection locked="0"/>
    </xf>
    <xf numFmtId="0" fontId="23" fillId="0" borderId="18" xfId="75" applyFont="1" applyFill="1" applyBorder="1" applyAlignment="1" applyProtection="1">
      <alignment horizontal="center" vertical="center" textRotation="90" wrapText="1"/>
      <protection locked="0"/>
    </xf>
    <xf numFmtId="0" fontId="23" fillId="0" borderId="75" xfId="75" applyFont="1" applyFill="1" applyBorder="1" applyAlignment="1" applyProtection="1">
      <alignment horizontal="center" vertical="center" textRotation="90" wrapText="1"/>
      <protection locked="0"/>
    </xf>
    <xf numFmtId="0" fontId="23" fillId="0" borderId="10" xfId="75" applyFont="1" applyFill="1" applyBorder="1" applyAlignment="1" applyProtection="1">
      <alignment horizontal="center" vertical="center" textRotation="90" wrapText="1"/>
      <protection locked="0"/>
    </xf>
    <xf numFmtId="2" fontId="23" fillId="0" borderId="24" xfId="75" applyNumberFormat="1" applyFont="1" applyFill="1" applyBorder="1" applyAlignment="1" applyProtection="1">
      <alignment horizontal="center" vertical="center" wrapText="1"/>
      <protection locked="0"/>
    </xf>
    <xf numFmtId="2" fontId="23" fillId="0" borderId="15" xfId="75" applyNumberFormat="1" applyFont="1" applyFill="1" applyBorder="1" applyAlignment="1" applyProtection="1">
      <alignment horizontal="center" vertical="center" wrapText="1"/>
      <protection locked="0"/>
    </xf>
    <xf numFmtId="2" fontId="23" fillId="0" borderId="23" xfId="75" applyNumberFormat="1" applyFont="1" applyFill="1" applyBorder="1" applyAlignment="1" applyProtection="1">
      <alignment horizontal="center" vertical="center" wrapText="1"/>
      <protection locked="0"/>
    </xf>
    <xf numFmtId="2" fontId="23" fillId="0" borderId="14" xfId="75" applyNumberFormat="1" applyFont="1" applyFill="1" applyBorder="1" applyAlignment="1" applyProtection="1">
      <alignment horizontal="center" vertical="center" wrapText="1"/>
      <protection locked="0"/>
    </xf>
    <xf numFmtId="2" fontId="23" fillId="0" borderId="19" xfId="75" applyNumberFormat="1" applyFont="1" applyFill="1" applyBorder="1" applyAlignment="1" applyProtection="1">
      <alignment horizontal="center" vertical="center" wrapText="1"/>
      <protection locked="0"/>
    </xf>
    <xf numFmtId="2" fontId="23" fillId="0" borderId="13" xfId="75" applyNumberFormat="1" applyFont="1" applyFill="1" applyBorder="1" applyAlignment="1" applyProtection="1">
      <alignment horizontal="center" vertical="center" wrapText="1"/>
      <protection locked="0"/>
    </xf>
    <xf numFmtId="2" fontId="23" fillId="0" borderId="20" xfId="75" applyNumberFormat="1" applyFont="1" applyFill="1" applyBorder="1" applyAlignment="1" applyProtection="1">
      <alignment horizontal="left" vertical="center" wrapText="1"/>
      <protection locked="0"/>
    </xf>
    <xf numFmtId="2" fontId="23" fillId="0" borderId="22" xfId="75" applyNumberFormat="1" applyFont="1" applyFill="1" applyBorder="1" applyAlignment="1" applyProtection="1">
      <alignment horizontal="left" vertical="center" wrapText="1"/>
      <protection locked="0"/>
    </xf>
    <xf numFmtId="2" fontId="23" fillId="0" borderId="21" xfId="75" applyNumberFormat="1" applyFont="1" applyFill="1" applyBorder="1" applyAlignment="1" applyProtection="1">
      <alignment horizontal="left" vertical="center" wrapText="1"/>
      <protection locked="0"/>
    </xf>
    <xf numFmtId="0" fontId="63" fillId="0" borderId="0" xfId="92" applyFont="1" applyFill="1" applyAlignment="1" applyProtection="1">
      <alignment horizontal="right"/>
      <protection locked="0"/>
    </xf>
    <xf numFmtId="0" fontId="26" fillId="0" borderId="0" xfId="92" applyFont="1" applyFill="1" applyAlignment="1" applyProtection="1">
      <alignment horizontal="center" vertical="center"/>
      <protection locked="0"/>
    </xf>
    <xf numFmtId="0" fontId="26" fillId="0" borderId="0" xfId="92" applyFont="1" applyFill="1" applyAlignment="1" applyProtection="1">
      <alignment horizontal="center"/>
      <protection locked="0"/>
    </xf>
    <xf numFmtId="0" fontId="26" fillId="0" borderId="19" xfId="92" applyFont="1" applyFill="1" applyBorder="1" applyAlignment="1" applyProtection="1">
      <alignment horizontal="left" vertical="center"/>
      <protection locked="0"/>
    </xf>
    <xf numFmtId="0" fontId="23" fillId="0" borderId="11" xfId="92" applyFont="1" applyFill="1" applyBorder="1" applyAlignment="1" applyProtection="1">
      <alignment horizontal="center" vertical="center" wrapText="1"/>
      <protection locked="0"/>
    </xf>
    <xf numFmtId="0" fontId="23" fillId="0" borderId="75" xfId="92" applyFont="1" applyFill="1" applyBorder="1" applyAlignment="1" applyProtection="1">
      <alignment horizontal="center" vertical="center" wrapText="1"/>
      <protection locked="0"/>
    </xf>
    <xf numFmtId="0" fontId="23" fillId="0" borderId="10" xfId="92" applyFont="1" applyFill="1" applyBorder="1" applyAlignment="1" applyProtection="1">
      <alignment horizontal="center" vertical="center" wrapText="1"/>
      <protection locked="0"/>
    </xf>
    <xf numFmtId="0" fontId="23" fillId="0" borderId="18" xfId="92" applyFont="1" applyFill="1" applyBorder="1" applyAlignment="1" applyProtection="1">
      <alignment horizontal="center" vertical="top" wrapText="1"/>
      <protection locked="0"/>
    </xf>
    <xf numFmtId="0" fontId="97" fillId="0" borderId="10" xfId="92" applyFont="1" applyFill="1" applyBorder="1" applyProtection="1">
      <protection locked="0"/>
    </xf>
    <xf numFmtId="0" fontId="23" fillId="0" borderId="75" xfId="92" applyFont="1" applyFill="1" applyBorder="1" applyAlignment="1" applyProtection="1">
      <alignment horizontal="center" vertical="top" wrapText="1"/>
      <protection locked="0"/>
    </xf>
    <xf numFmtId="0" fontId="23" fillId="0" borderId="18" xfId="92" applyFont="1" applyFill="1" applyBorder="1" applyAlignment="1" applyProtection="1">
      <alignment horizontal="center" vertical="center" wrapText="1"/>
      <protection locked="0"/>
    </xf>
    <xf numFmtId="0" fontId="23" fillId="0" borderId="10" xfId="92" applyFont="1" applyFill="1" applyBorder="1" applyAlignment="1" applyProtection="1">
      <alignment horizontal="center" vertical="top" wrapText="1"/>
      <protection locked="0"/>
    </xf>
    <xf numFmtId="0" fontId="112" fillId="0" borderId="86" xfId="92" applyFont="1" applyBorder="1" applyAlignment="1" applyProtection="1">
      <alignment horizontal="center" wrapText="1"/>
      <protection locked="0"/>
    </xf>
    <xf numFmtId="0" fontId="112" fillId="0" borderId="87" xfId="92" applyFont="1" applyBorder="1" applyAlignment="1" applyProtection="1">
      <alignment horizontal="center" wrapText="1"/>
      <protection locked="0"/>
    </xf>
    <xf numFmtId="0" fontId="112" fillId="0" borderId="88" xfId="92" applyFont="1" applyBorder="1" applyAlignment="1" applyProtection="1">
      <alignment horizontal="center" wrapText="1"/>
      <protection locked="0"/>
    </xf>
    <xf numFmtId="0" fontId="23" fillId="0" borderId="20" xfId="92" applyFont="1" applyFill="1" applyBorder="1" applyAlignment="1" applyProtection="1">
      <alignment horizontal="center" vertical="center" wrapText="1"/>
      <protection locked="0"/>
    </xf>
    <xf numFmtId="0" fontId="23" fillId="0" borderId="22" xfId="92" applyFont="1" applyFill="1" applyBorder="1" applyAlignment="1" applyProtection="1">
      <alignment horizontal="center" vertical="center" wrapText="1"/>
      <protection locked="0"/>
    </xf>
    <xf numFmtId="0" fontId="23" fillId="0" borderId="21" xfId="92" applyFont="1" applyFill="1" applyBorder="1" applyAlignment="1" applyProtection="1">
      <alignment horizontal="center" vertical="center" wrapText="1"/>
      <protection locked="0"/>
    </xf>
    <xf numFmtId="0" fontId="23" fillId="0" borderId="14" xfId="92" applyFont="1" applyFill="1" applyBorder="1" applyAlignment="1" applyProtection="1">
      <alignment horizontal="center" vertical="center" wrapText="1"/>
      <protection locked="0"/>
    </xf>
    <xf numFmtId="0" fontId="54" fillId="0" borderId="0" xfId="75" applyFont="1" applyAlignment="1" applyProtection="1">
      <alignment horizontal="center" wrapText="1"/>
      <protection locked="0"/>
    </xf>
    <xf numFmtId="0" fontId="27" fillId="0" borderId="0" xfId="75" applyFont="1" applyAlignment="1" applyProtection="1">
      <alignment horizontal="left" vertical="center" wrapText="1"/>
      <protection locked="0"/>
    </xf>
    <xf numFmtId="0" fontId="48" fillId="0" borderId="0" xfId="0" applyFont="1" applyAlignment="1" applyProtection="1">
      <alignment wrapText="1"/>
      <protection locked="0"/>
    </xf>
    <xf numFmtId="0" fontId="48" fillId="0" borderId="0" xfId="0" applyFont="1" applyAlignment="1" applyProtection="1">
      <alignment horizontal="left" vertical="center" wrapText="1"/>
      <protection locked="0"/>
    </xf>
    <xf numFmtId="0" fontId="23" fillId="0" borderId="11" xfId="75" applyFont="1" applyBorder="1" applyAlignment="1" applyProtection="1">
      <alignment horizontal="center" vertical="top" wrapText="1"/>
      <protection locked="0"/>
    </xf>
    <xf numFmtId="0" fontId="23" fillId="0" borderId="18" xfId="75" applyFont="1" applyBorder="1" applyAlignment="1" applyProtection="1">
      <alignment horizontal="center" vertical="top" wrapText="1"/>
      <protection locked="0"/>
    </xf>
    <xf numFmtId="0" fontId="23" fillId="0" borderId="10" xfId="75" applyFont="1" applyBorder="1" applyAlignment="1" applyProtection="1">
      <alignment horizontal="center" vertical="top" wrapText="1"/>
      <protection locked="0"/>
    </xf>
    <xf numFmtId="0" fontId="23" fillId="0" borderId="20" xfId="75" applyFont="1" applyBorder="1" applyAlignment="1" applyProtection="1">
      <alignment horizontal="center" vertical="top" wrapText="1"/>
      <protection locked="0"/>
    </xf>
    <xf numFmtId="0" fontId="23" fillId="0" borderId="22" xfId="75" applyFont="1" applyBorder="1" applyAlignment="1" applyProtection="1">
      <alignment horizontal="center" vertical="top" wrapText="1"/>
      <protection locked="0"/>
    </xf>
    <xf numFmtId="0" fontId="23" fillId="0" borderId="21" xfId="75" applyFont="1" applyBorder="1" applyAlignment="1" applyProtection="1">
      <alignment horizontal="center" vertical="top" wrapText="1"/>
      <protection locked="0"/>
    </xf>
    <xf numFmtId="0" fontId="27" fillId="0" borderId="0" xfId="75" applyFont="1" applyAlignment="1" applyProtection="1">
      <alignment wrapText="1"/>
      <protection locked="0"/>
    </xf>
    <xf numFmtId="0" fontId="87" fillId="0" borderId="0" xfId="75" applyFont="1" applyAlignment="1" applyProtection="1">
      <alignment wrapText="1"/>
      <protection locked="0"/>
    </xf>
    <xf numFmtId="0" fontId="88" fillId="0" borderId="0" xfId="0" applyFont="1" applyAlignment="1" applyProtection="1">
      <alignment wrapText="1"/>
      <protection locked="0"/>
    </xf>
    <xf numFmtId="0" fontId="23" fillId="0" borderId="0" xfId="75" applyFont="1" applyAlignment="1" applyProtection="1">
      <alignment wrapText="1"/>
      <protection locked="0"/>
    </xf>
    <xf numFmtId="0" fontId="54" fillId="0" borderId="0" xfId="75" applyFont="1" applyAlignment="1" applyProtection="1">
      <alignment horizontal="left" wrapText="1"/>
      <protection locked="0"/>
    </xf>
    <xf numFmtId="0" fontId="50" fillId="0" borderId="0" xfId="75" applyFont="1" applyAlignment="1" applyProtection="1">
      <alignment horizontal="right" wrapText="1"/>
      <protection locked="0"/>
    </xf>
    <xf numFmtId="0" fontId="25" fillId="0" borderId="0" xfId="0" applyFont="1" applyAlignment="1" applyProtection="1">
      <alignment horizontal="right" wrapText="1"/>
      <protection locked="0"/>
    </xf>
    <xf numFmtId="0" fontId="51" fillId="18" borderId="0" xfId="75" applyFont="1" applyFill="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26" fillId="0" borderId="0" xfId="75" applyFont="1" applyBorder="1" applyAlignment="1" applyProtection="1">
      <alignment horizontal="center" vertical="center" wrapText="1"/>
      <protection locked="0"/>
    </xf>
    <xf numFmtId="0" fontId="27" fillId="0" borderId="11" xfId="94" applyFont="1" applyFill="1" applyBorder="1" applyAlignment="1" applyProtection="1">
      <alignment horizontal="center" vertical="center" wrapText="1"/>
      <protection locked="0"/>
    </xf>
    <xf numFmtId="0" fontId="23" fillId="0" borderId="11" xfId="75" applyFont="1" applyBorder="1" applyAlignment="1" applyProtection="1">
      <alignment horizontal="center" vertical="center" wrapText="1"/>
      <protection locked="0"/>
    </xf>
    <xf numFmtId="0" fontId="23" fillId="0" borderId="11" xfId="75" applyFont="1" applyFill="1" applyBorder="1" applyAlignment="1" applyProtection="1">
      <alignment horizontal="center" vertical="top" wrapText="1"/>
      <protection locked="0"/>
    </xf>
    <xf numFmtId="0" fontId="23" fillId="0" borderId="18" xfId="75" applyFont="1" applyFill="1" applyBorder="1" applyAlignment="1" applyProtection="1">
      <alignment horizontal="center" vertical="top" wrapText="1"/>
      <protection locked="0"/>
    </xf>
    <xf numFmtId="0" fontId="23" fillId="0" borderId="10" xfId="75" applyFont="1" applyFill="1" applyBorder="1" applyAlignment="1" applyProtection="1">
      <alignment horizontal="center" vertical="top" wrapText="1"/>
      <protection locked="0"/>
    </xf>
    <xf numFmtId="0" fontId="100" fillId="0" borderId="0" xfId="78" applyFont="1" applyAlignment="1">
      <alignment horizontal="right"/>
    </xf>
    <xf numFmtId="0" fontId="101" fillId="0" borderId="0" xfId="78" applyFont="1" applyAlignment="1">
      <alignment horizontal="center"/>
    </xf>
    <xf numFmtId="0" fontId="97" fillId="0" borderId="0" xfId="78" applyFont="1" applyAlignment="1">
      <alignment horizontal="center"/>
    </xf>
    <xf numFmtId="0" fontId="100" fillId="0" borderId="19" xfId="78" applyFont="1" applyBorder="1" applyAlignment="1">
      <alignment horizontal="right"/>
    </xf>
    <xf numFmtId="0" fontId="95" fillId="0" borderId="0" xfId="78" applyFont="1" applyAlignment="1">
      <alignment horizontal="justify"/>
    </xf>
    <xf numFmtId="0" fontId="108" fillId="0" borderId="0" xfId="78" applyFont="1" applyAlignment="1">
      <alignment horizontal="justify"/>
    </xf>
    <xf numFmtId="0" fontId="95" fillId="0" borderId="0" xfId="78" applyFont="1" applyAlignment="1">
      <alignment horizontal="left"/>
    </xf>
    <xf numFmtId="0" fontId="95" fillId="0" borderId="0" xfId="78" applyFont="1" applyAlignment="1">
      <alignment horizontal="center"/>
    </xf>
    <xf numFmtId="0" fontId="108" fillId="0" borderId="0" xfId="78" applyFont="1" applyAlignment="1">
      <alignment horizontal="center"/>
    </xf>
    <xf numFmtId="0" fontId="53" fillId="0" borderId="55" xfId="75" applyFont="1" applyBorder="1" applyAlignment="1">
      <alignment horizontal="center" vertical="justify" wrapText="1"/>
    </xf>
    <xf numFmtId="0" fontId="53" fillId="0" borderId="56" xfId="75" applyFont="1" applyBorder="1" applyAlignment="1">
      <alignment horizontal="center" vertical="justify" wrapText="1"/>
    </xf>
    <xf numFmtId="0" fontId="53" fillId="0" borderId="26" xfId="75" applyFont="1" applyBorder="1" applyAlignment="1">
      <alignment vertical="top" wrapText="1"/>
    </xf>
    <xf numFmtId="0" fontId="50" fillId="22" borderId="0" xfId="75" applyFont="1" applyFill="1" applyAlignment="1">
      <alignment horizontal="left" wrapText="1"/>
    </xf>
    <xf numFmtId="0" fontId="24" fillId="22" borderId="0" xfId="75" applyFont="1" applyFill="1" applyAlignment="1">
      <alignment horizontal="left" wrapText="1"/>
    </xf>
    <xf numFmtId="0" fontId="83" fillId="0" borderId="0" xfId="75" applyFont="1" applyAlignment="1" applyProtection="1">
      <alignment horizontal="center"/>
      <protection locked="0"/>
    </xf>
    <xf numFmtId="0" fontId="72" fillId="0" borderId="0" xfId="75" applyFont="1" applyAlignment="1" applyProtection="1">
      <alignment horizontal="center"/>
      <protection locked="0"/>
    </xf>
    <xf numFmtId="0" fontId="51" fillId="0" borderId="0" xfId="75" applyFont="1" applyAlignment="1" applyProtection="1">
      <alignment horizontal="left" vertical="center"/>
      <protection locked="0"/>
    </xf>
    <xf numFmtId="0" fontId="27" fillId="0" borderId="0" xfId="0" applyFont="1" applyFill="1" applyAlignment="1">
      <alignment horizontal="left" vertical="center"/>
    </xf>
    <xf numFmtId="0" fontId="53" fillId="0" borderId="11" xfId="75" applyFont="1" applyBorder="1" applyAlignment="1">
      <alignment horizontal="center" vertical="center" wrapText="1"/>
    </xf>
    <xf numFmtId="0" fontId="53" fillId="0" borderId="25" xfId="75" applyFont="1" applyBorder="1" applyAlignment="1">
      <alignment horizontal="center" vertical="center" wrapText="1"/>
    </xf>
    <xf numFmtId="0" fontId="53" fillId="0" borderId="26" xfId="75" applyFont="1" applyBorder="1" applyAlignment="1">
      <alignment horizontal="center" vertical="center" wrapText="1"/>
    </xf>
    <xf numFmtId="0" fontId="53" fillId="0" borderId="67" xfId="75" applyFont="1" applyBorder="1" applyAlignment="1">
      <alignment horizontal="center" vertical="top" wrapText="1"/>
    </xf>
    <xf numFmtId="0" fontId="53" fillId="0" borderId="72" xfId="75" applyFont="1" applyBorder="1" applyAlignment="1">
      <alignment horizontal="center" vertical="top" wrapText="1"/>
    </xf>
    <xf numFmtId="0" fontId="53" fillId="0" borderId="20" xfId="75" applyFont="1" applyBorder="1" applyAlignment="1">
      <alignment horizontal="center" vertical="center" wrapText="1"/>
    </xf>
    <xf numFmtId="0" fontId="53" fillId="0" borderId="21" xfId="75" applyFont="1" applyBorder="1" applyAlignment="1">
      <alignment horizontal="center" vertical="center" wrapText="1"/>
    </xf>
    <xf numFmtId="0" fontId="113" fillId="0" borderId="0" xfId="75" applyFont="1" applyFill="1" applyBorder="1" applyAlignment="1">
      <alignment horizontal="left" vertical="top" wrapText="1"/>
    </xf>
    <xf numFmtId="0" fontId="57" fillId="0" borderId="0" xfId="75" applyFont="1" applyFill="1" applyBorder="1" applyAlignment="1">
      <alignment horizontal="left" vertical="top" wrapText="1"/>
    </xf>
    <xf numFmtId="0" fontId="53" fillId="0" borderId="0" xfId="75" applyFont="1" applyBorder="1" applyAlignment="1">
      <alignment horizontal="left" wrapText="1"/>
    </xf>
    <xf numFmtId="43" fontId="49" fillId="0" borderId="0" xfId="106" applyFont="1" applyFill="1" applyAlignment="1">
      <alignment horizontal="left" vertical="center"/>
    </xf>
    <xf numFmtId="0" fontId="53" fillId="0" borderId="55" xfId="75" applyFont="1" applyBorder="1" applyAlignment="1">
      <alignment horizontal="center" vertical="top" wrapText="1"/>
    </xf>
    <xf numFmtId="0" fontId="53" fillId="0" borderId="95" xfId="75" applyFont="1" applyBorder="1" applyAlignment="1">
      <alignment horizontal="center" vertical="top" wrapText="1"/>
    </xf>
  </cellXfs>
  <cellStyles count="107">
    <cellStyle name="20% - Accent1" xfId="1"/>
    <cellStyle name="20% - Accent1 2" xfId="2"/>
    <cellStyle name="20% - Accent2" xfId="3"/>
    <cellStyle name="20% - Accent2 2" xfId="4"/>
    <cellStyle name="20% - Accent3" xfId="5"/>
    <cellStyle name="20% - Accent3 2" xfId="6"/>
    <cellStyle name="20% - Accent4" xfId="7"/>
    <cellStyle name="20% - Accent4 2" xfId="8"/>
    <cellStyle name="20% - Accent5" xfId="9"/>
    <cellStyle name="20% - Accent5 2" xfId="10"/>
    <cellStyle name="20% - Accent6" xfId="11"/>
    <cellStyle name="20% - Accent6 2" xfId="12"/>
    <cellStyle name="40% - Accent1" xfId="13"/>
    <cellStyle name="40% - Accent1 2" xfId="14"/>
    <cellStyle name="40% - Accent2" xfId="15"/>
    <cellStyle name="40% - Accent2 2" xfId="16"/>
    <cellStyle name="40% - Accent3" xfId="17"/>
    <cellStyle name="40% - Accent3 2" xfId="18"/>
    <cellStyle name="40% - Accent4" xfId="19"/>
    <cellStyle name="40% - Accent4 2" xfId="20"/>
    <cellStyle name="40% - Accent5" xfId="21"/>
    <cellStyle name="40% - Accent5 2" xfId="22"/>
    <cellStyle name="40% - Accent6" xfId="23"/>
    <cellStyle name="40% - Accent6 2" xfId="24"/>
    <cellStyle name="60% - Accent1" xfId="25"/>
    <cellStyle name="60% - Accent2" xfId="26"/>
    <cellStyle name="60% - Accent3" xfId="27"/>
    <cellStyle name="60% - Accent4" xfId="28"/>
    <cellStyle name="60% - Accent5" xfId="29"/>
    <cellStyle name="60% - Accent6" xfId="30"/>
    <cellStyle name="Accent1" xfId="31"/>
    <cellStyle name="Accent2" xfId="32"/>
    <cellStyle name="Accent3" xfId="33"/>
    <cellStyle name="Accent4" xfId="34"/>
    <cellStyle name="Accent5" xfId="35"/>
    <cellStyle name="Accent6" xfId="36"/>
    <cellStyle name="Bad" xfId="37"/>
    <cellStyle name="Calculation" xfId="38"/>
    <cellStyle name="Check Cell" xfId="39"/>
    <cellStyle name="Comma 2" xfId="40"/>
    <cellStyle name="Excel Built-in Comma" xfId="41"/>
    <cellStyle name="Excel Built-in Normal 1" xfId="42"/>
    <cellStyle name="Explanatory Text" xfId="43"/>
    <cellStyle name="Good" xfId="44"/>
    <cellStyle name="Heading 1" xfId="45"/>
    <cellStyle name="Heading 2" xfId="46"/>
    <cellStyle name="Heading 3" xfId="47"/>
    <cellStyle name="Heading 4" xfId="48"/>
    <cellStyle name="Input" xfId="49"/>
    <cellStyle name="Linked Cell" xfId="50"/>
    <cellStyle name="Neutral" xfId="51"/>
    <cellStyle name="Note" xfId="52"/>
    <cellStyle name="Note 2" xfId="53"/>
    <cellStyle name="Output" xfId="54"/>
    <cellStyle name="Title" xfId="55"/>
    <cellStyle name="Total" xfId="56"/>
    <cellStyle name="Warning Text" xfId="57"/>
    <cellStyle name="Акцент1" xfId="58" builtinId="29" customBuiltin="1"/>
    <cellStyle name="Акцент2" xfId="59" builtinId="33" customBuiltin="1"/>
    <cellStyle name="Акцент3" xfId="60" builtinId="37" customBuiltin="1"/>
    <cellStyle name="Акцент4" xfId="61" builtinId="41" customBuiltin="1"/>
    <cellStyle name="Акцент5" xfId="62" builtinId="45" customBuiltin="1"/>
    <cellStyle name="Акцент6" xfId="63" builtinId="49" customBuiltin="1"/>
    <cellStyle name="Ввод " xfId="64" builtinId="20" customBuiltin="1"/>
    <cellStyle name="Вывод" xfId="65" builtinId="21" customBuiltin="1"/>
    <cellStyle name="Вычисление" xfId="66" builtinId="22" customBuiltin="1"/>
    <cellStyle name="Заголовок 1" xfId="67" builtinId="16" customBuiltin="1"/>
    <cellStyle name="Заголовок 2" xfId="68" builtinId="17" customBuiltin="1"/>
    <cellStyle name="Заголовок 3" xfId="69" builtinId="18" customBuiltin="1"/>
    <cellStyle name="Заголовок 4" xfId="70" builtinId="19" customBuiltin="1"/>
    <cellStyle name="Итог" xfId="71" builtinId="25" customBuiltin="1"/>
    <cellStyle name="Контрольная ячейка" xfId="72" builtinId="23" customBuiltin="1"/>
    <cellStyle name="Название" xfId="73" builtinId="15" customBuiltin="1"/>
    <cellStyle name="Нейтральный" xfId="74" builtinId="28" customBuiltin="1"/>
    <cellStyle name="Обычный" xfId="0" builtinId="0"/>
    <cellStyle name="Обычный 2" xfId="75"/>
    <cellStyle name="Обычный 2 2" xfId="76"/>
    <cellStyle name="Обычный 2 3" xfId="77"/>
    <cellStyle name="Обычный 2 4" xfId="78"/>
    <cellStyle name="Обычный 3" xfId="79"/>
    <cellStyle name="Обычный 3 2" xfId="80"/>
    <cellStyle name="Обычный 3 2 2" xfId="81"/>
    <cellStyle name="Обычный 3 2 2 2" xfId="82"/>
    <cellStyle name="Обычный 3 2 2 2 2" xfId="83"/>
    <cellStyle name="Обычный 3 2 3" xfId="84"/>
    <cellStyle name="Обычный 3 2 3 2" xfId="85"/>
    <cellStyle name="Обычный 3 2 5" xfId="86"/>
    <cellStyle name="Обычный 3 3" xfId="104"/>
    <cellStyle name="Обычный 3 3 2" xfId="105"/>
    <cellStyle name="Обычный 4" xfId="87"/>
    <cellStyle name="Обычный 4 2" xfId="88"/>
    <cellStyle name="Обычный 5" xfId="89"/>
    <cellStyle name="Обычный 6" xfId="90"/>
    <cellStyle name="Обычный 7" xfId="91"/>
    <cellStyle name="Обычный 8" xfId="92"/>
    <cellStyle name="Обычный_Аналитические исследования за 05.сентября.09 предв оконч" xfId="93"/>
    <cellStyle name="Обычный_Лист1 2" xfId="94"/>
    <cellStyle name="Плохой" xfId="95" builtinId="27" customBuiltin="1"/>
    <cellStyle name="Пояснение" xfId="96" builtinId="53" customBuiltin="1"/>
    <cellStyle name="Примечание" xfId="97" builtinId="10" customBuiltin="1"/>
    <cellStyle name="Связанная ячейка" xfId="98" builtinId="24" customBuiltin="1"/>
    <cellStyle name="Текст предупреждения" xfId="99" builtinId="11" customBuiltin="1"/>
    <cellStyle name="Финансовый" xfId="106" builtinId="3"/>
    <cellStyle name="Финансовый 2" xfId="100"/>
    <cellStyle name="Финансовый 3" xfId="101"/>
    <cellStyle name="Финансовый 4" xfId="102"/>
    <cellStyle name="Хороший" xfId="103" builtinId="26" customBuiltin="1"/>
  </cellStyles>
  <dxfs count="66">
    <dxf>
      <font>
        <b/>
        <i val="0"/>
        <color rgb="FFFF0000"/>
      </font>
      <fill>
        <patternFill>
          <bgColor theme="1"/>
        </patternFill>
      </fill>
    </dxf>
    <dxf>
      <font>
        <b/>
        <i val="0"/>
        <color rgb="FFFF0000"/>
      </font>
      <fill>
        <patternFill>
          <bgColor theme="1"/>
        </patternFill>
      </fill>
    </dxf>
    <dxf>
      <font>
        <b/>
        <i val="0"/>
        <color rgb="FFFF0000"/>
      </font>
      <fill>
        <patternFill>
          <bgColor theme="1"/>
        </patternFill>
      </fill>
    </dxf>
    <dxf>
      <font>
        <b/>
        <i val="0"/>
        <strike/>
        <color rgb="FFFF0000"/>
      </font>
      <fill>
        <patternFill>
          <bgColor theme="1"/>
        </patternFill>
      </fill>
    </dxf>
    <dxf>
      <font>
        <b/>
        <i val="0"/>
        <strike/>
        <color rgb="FFFF0000"/>
      </font>
      <fill>
        <patternFill>
          <bgColor theme="1"/>
        </patternFill>
      </fill>
    </dxf>
    <dxf>
      <font>
        <b/>
        <i val="0"/>
        <strike/>
        <color rgb="FFFF0000"/>
      </font>
      <fill>
        <patternFill>
          <bgColor theme="1"/>
        </patternFill>
      </fill>
    </dxf>
    <dxf>
      <font>
        <b/>
        <i val="0"/>
        <strike/>
        <color rgb="FFFF0000"/>
      </font>
      <fill>
        <patternFill>
          <bgColor theme="1"/>
        </patternFill>
      </fill>
    </dxf>
    <dxf>
      <font>
        <b/>
        <i val="0"/>
        <strike/>
        <color rgb="FFFF0000"/>
      </font>
      <fill>
        <patternFill>
          <bgColor theme="1"/>
        </patternFill>
      </fill>
    </dxf>
    <dxf>
      <font>
        <b/>
        <i val="0"/>
        <strike/>
        <color rgb="FFFF0000"/>
      </font>
      <fill>
        <patternFill>
          <bgColor theme="1"/>
        </patternFill>
      </fill>
    </dxf>
    <dxf>
      <font>
        <b/>
        <i val="0"/>
        <strike/>
        <color rgb="FFFF0000"/>
      </font>
      <fill>
        <patternFill>
          <bgColor theme="1"/>
        </patternFill>
      </fill>
    </dxf>
    <dxf>
      <font>
        <b/>
        <i val="0"/>
        <strike/>
        <color rgb="FFFF0000"/>
      </font>
      <fill>
        <patternFill>
          <bgColor theme="1"/>
        </patternFill>
      </fill>
    </dxf>
    <dxf>
      <font>
        <b/>
        <i val="0"/>
        <strike/>
        <color rgb="FFFF0000"/>
      </font>
      <fill>
        <patternFill>
          <bgColor theme="1"/>
        </patternFill>
      </fill>
    </dxf>
    <dxf>
      <font>
        <b/>
        <i val="0"/>
        <strike/>
        <color rgb="FFFF0000"/>
      </font>
      <fill>
        <patternFill>
          <bgColor theme="1"/>
        </patternFill>
      </fill>
    </dxf>
    <dxf>
      <font>
        <b/>
        <i val="0"/>
        <strike/>
        <color rgb="FFFF0000"/>
      </font>
      <fill>
        <patternFill>
          <bgColor theme="1"/>
        </patternFill>
      </fill>
    </dxf>
    <dxf>
      <font>
        <b/>
        <i val="0"/>
        <strike/>
        <color rgb="FFFF0000"/>
      </font>
      <fill>
        <patternFill>
          <bgColor theme="1"/>
        </patternFill>
      </fill>
    </dxf>
    <dxf>
      <font>
        <b/>
        <i val="0"/>
        <color rgb="FFFF0000"/>
      </font>
      <fill>
        <patternFill>
          <bgColor theme="1"/>
        </patternFill>
      </fill>
    </dxf>
    <dxf>
      <font>
        <b/>
        <i val="0"/>
        <color rgb="FFFF0000"/>
      </font>
      <fill>
        <patternFill>
          <bgColor theme="1"/>
        </patternFill>
      </fill>
    </dxf>
    <dxf>
      <font>
        <b/>
        <i val="0"/>
        <color rgb="FFFF0000"/>
      </font>
      <fill>
        <patternFill>
          <bgColor theme="1"/>
        </patternFill>
      </fill>
    </dxf>
    <dxf>
      <font>
        <b/>
        <i val="0"/>
        <color rgb="FFFF0000"/>
      </font>
      <fill>
        <patternFill>
          <bgColor theme="1"/>
        </patternFill>
      </fill>
    </dxf>
    <dxf>
      <font>
        <color rgb="FFFF0000"/>
      </font>
    </dxf>
    <dxf>
      <font>
        <color rgb="FFFF0000"/>
      </font>
    </dxf>
    <dxf>
      <font>
        <color rgb="FFFF0000"/>
      </font>
    </dxf>
    <dxf>
      <font>
        <color rgb="FFFF0000"/>
      </font>
    </dxf>
    <dxf>
      <font>
        <strike val="0"/>
      </font>
      <fill>
        <patternFill>
          <bgColor rgb="FFFF0000"/>
        </patternFill>
      </fill>
    </dxf>
    <dxf>
      <font>
        <strike/>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4DC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Лист1">
    <tabColor indexed="50"/>
    <pageSetUpPr fitToPage="1"/>
  </sheetPr>
  <dimension ref="A1:AM736"/>
  <sheetViews>
    <sheetView zoomScale="70" zoomScaleNormal="70" zoomScaleSheetLayoutView="55" zoomScalePageLayoutView="10" workbookViewId="0">
      <pane xSplit="2" ySplit="9" topLeftCell="C13" activePane="bottomRight" state="frozen"/>
      <selection pane="topRight" activeCell="C1" sqref="C1"/>
      <selection pane="bottomLeft" activeCell="A10" sqref="A10"/>
      <selection pane="bottomRight" activeCell="G82" sqref="G82"/>
    </sheetView>
  </sheetViews>
  <sheetFormatPr defaultColWidth="9.109375" defaultRowHeight="15.6"/>
  <cols>
    <col min="1" max="1" width="4.88671875" style="108" customWidth="1"/>
    <col min="2" max="2" width="21.88671875" style="29" customWidth="1"/>
    <col min="3" max="3" width="8.6640625" style="29" customWidth="1"/>
    <col min="4" max="4" width="12.109375" style="106" customWidth="1"/>
    <col min="5" max="5" width="12.6640625" style="106" customWidth="1"/>
    <col min="6" max="6" width="11.88671875" style="106" customWidth="1"/>
    <col min="7" max="8" width="12.33203125" style="106" customWidth="1"/>
    <col min="9" max="9" width="13" style="106" customWidth="1"/>
    <col min="10" max="10" width="12.44140625" style="107" customWidth="1"/>
    <col min="11" max="11" width="12.109375" style="106" customWidth="1"/>
    <col min="12" max="12" width="11.6640625" style="106" customWidth="1"/>
    <col min="13" max="13" width="10" style="106" customWidth="1"/>
    <col min="14" max="14" width="8.109375" style="106" customWidth="1"/>
    <col min="15" max="15" width="8.33203125" style="22" customWidth="1"/>
    <col min="16" max="16" width="11" style="22" customWidth="1"/>
    <col min="17" max="17" width="12.33203125" style="22" customWidth="1"/>
    <col min="18" max="18" width="11.6640625" style="22" customWidth="1"/>
    <col min="19" max="20" width="9.6640625" style="22" customWidth="1"/>
    <col min="21" max="21" width="9.44140625" style="22" customWidth="1"/>
    <col min="22" max="22" width="7.6640625" style="22" customWidth="1"/>
    <col min="23" max="23" width="10.33203125" style="22" customWidth="1"/>
    <col min="24" max="24" width="8.6640625" style="22" customWidth="1"/>
    <col min="25" max="25" width="11.5546875" style="22" customWidth="1"/>
    <col min="26" max="26" width="20.44140625" style="22" customWidth="1"/>
    <col min="27" max="27" width="10.33203125" style="22" customWidth="1"/>
    <col min="28" max="28" width="16.88671875" style="22" customWidth="1"/>
    <col min="29" max="29" width="30.5546875" style="409" customWidth="1"/>
    <col min="30" max="30" width="7" style="22" customWidth="1"/>
    <col min="31" max="31" width="11.6640625" style="22" customWidth="1"/>
    <col min="32" max="32" width="17.88671875" style="22" customWidth="1"/>
    <col min="33" max="33" width="13.5546875" style="22" customWidth="1"/>
    <col min="34" max="34" width="15.5546875" style="409" customWidth="1"/>
    <col min="35" max="35" width="14.6640625" style="409" customWidth="1"/>
    <col min="36" max="36" width="12.5546875" style="409" customWidth="1"/>
    <col min="37" max="37" width="12.109375" style="409" customWidth="1"/>
    <col min="38" max="38" width="13.5546875" style="409" customWidth="1"/>
    <col min="39" max="39" width="11.88671875" style="409" customWidth="1"/>
    <col min="40" max="16384" width="9.109375" style="22"/>
  </cols>
  <sheetData>
    <row r="1" spans="1:39" ht="15.6" customHeight="1">
      <c r="A1" s="271" t="s">
        <v>1609</v>
      </c>
      <c r="B1" s="272"/>
      <c r="C1" s="273"/>
      <c r="D1" s="274"/>
      <c r="E1" s="274"/>
      <c r="F1" s="274"/>
      <c r="G1" s="906" t="s">
        <v>3348</v>
      </c>
      <c r="H1" s="906"/>
      <c r="I1" s="906"/>
      <c r="J1" s="906"/>
      <c r="K1" s="906"/>
      <c r="L1" s="906"/>
      <c r="M1" s="906"/>
      <c r="N1" s="907"/>
      <c r="O1" s="275"/>
      <c r="P1" s="275"/>
      <c r="Q1" s="275"/>
      <c r="R1" s="275"/>
      <c r="S1" s="275"/>
      <c r="T1" s="275"/>
      <c r="U1" s="275"/>
      <c r="V1" s="275"/>
      <c r="W1" s="275"/>
      <c r="X1" s="275"/>
      <c r="Y1" s="275"/>
      <c r="Z1" s="275"/>
      <c r="AA1" s="275"/>
      <c r="AB1" s="275"/>
      <c r="AC1" s="406"/>
      <c r="AD1" s="275"/>
      <c r="AE1" s="275"/>
      <c r="AF1" s="275"/>
      <c r="AG1" s="275"/>
      <c r="AH1" s="406"/>
      <c r="AI1" s="406"/>
      <c r="AJ1" s="406"/>
      <c r="AK1" s="406"/>
      <c r="AL1" s="406"/>
      <c r="AM1" s="406"/>
    </row>
    <row r="2" spans="1:39" s="23" customFormat="1" ht="18">
      <c r="A2" s="275"/>
      <c r="B2" s="908" t="s">
        <v>1403</v>
      </c>
      <c r="C2" s="908"/>
      <c r="D2" s="908"/>
      <c r="E2" s="908"/>
      <c r="F2" s="908"/>
      <c r="G2" s="908"/>
      <c r="H2" s="908"/>
      <c r="I2" s="908"/>
      <c r="J2" s="908"/>
      <c r="K2" s="908"/>
      <c r="L2" s="908"/>
      <c r="M2" s="908"/>
      <c r="N2" s="276"/>
      <c r="O2" s="275"/>
      <c r="P2" s="275"/>
      <c r="Q2" s="275"/>
      <c r="R2" s="275"/>
      <c r="S2" s="275"/>
      <c r="T2" s="275"/>
      <c r="U2" s="275"/>
      <c r="V2" s="275"/>
      <c r="W2" s="275"/>
      <c r="X2" s="275"/>
      <c r="Y2" s="275"/>
      <c r="Z2" s="275"/>
      <c r="AA2" s="275"/>
      <c r="AB2" s="275"/>
      <c r="AC2" s="406"/>
      <c r="AD2" s="275"/>
      <c r="AE2" s="275"/>
      <c r="AF2" s="275"/>
      <c r="AG2" s="275"/>
      <c r="AH2" s="406"/>
      <c r="AI2" s="406"/>
      <c r="AJ2" s="406"/>
      <c r="AK2" s="406"/>
      <c r="AL2" s="406"/>
      <c r="AM2" s="406"/>
    </row>
    <row r="3" spans="1:39" s="23" customFormat="1" ht="18">
      <c r="A3" s="271"/>
      <c r="B3" s="908" t="s">
        <v>1866</v>
      </c>
      <c r="C3" s="908"/>
      <c r="D3" s="908"/>
      <c r="E3" s="908"/>
      <c r="F3" s="908"/>
      <c r="G3" s="908"/>
      <c r="H3" s="908"/>
      <c r="I3" s="908"/>
      <c r="J3" s="908"/>
      <c r="K3" s="908"/>
      <c r="L3" s="908"/>
      <c r="M3" s="908"/>
      <c r="N3" s="276"/>
      <c r="O3" s="275"/>
      <c r="P3" s="275"/>
      <c r="Q3" s="275"/>
      <c r="R3" s="275"/>
      <c r="S3" s="275"/>
      <c r="T3" s="275"/>
      <c r="U3" s="275"/>
      <c r="V3" s="275"/>
      <c r="W3" s="275"/>
      <c r="X3" s="275"/>
      <c r="Y3" s="275"/>
      <c r="Z3" s="275"/>
      <c r="AA3" s="275"/>
      <c r="AB3" s="275"/>
      <c r="AC3" s="406"/>
      <c r="AD3" s="275"/>
      <c r="AE3" s="275"/>
      <c r="AF3" s="275"/>
      <c r="AG3" s="275"/>
      <c r="AH3" s="406"/>
      <c r="AI3" s="406"/>
      <c r="AJ3" s="406"/>
      <c r="AK3" s="406"/>
      <c r="AL3" s="406"/>
      <c r="AM3" s="406"/>
    </row>
    <row r="4" spans="1:39" s="23" customFormat="1" ht="18">
      <c r="A4" s="271"/>
      <c r="B4" s="908" t="s">
        <v>3322</v>
      </c>
      <c r="C4" s="908"/>
      <c r="D4" s="908"/>
      <c r="E4" s="908"/>
      <c r="F4" s="908"/>
      <c r="G4" s="908"/>
      <c r="H4" s="908"/>
      <c r="I4" s="908"/>
      <c r="J4" s="908"/>
      <c r="K4" s="908"/>
      <c r="L4" s="908"/>
      <c r="M4" s="908"/>
      <c r="N4" s="276"/>
      <c r="O4" s="275"/>
      <c r="P4" s="275"/>
      <c r="Q4" s="275"/>
      <c r="R4" s="275"/>
      <c r="S4" s="275"/>
      <c r="T4" s="275"/>
      <c r="U4" s="275"/>
      <c r="V4" s="275"/>
      <c r="W4" s="275"/>
      <c r="X4" s="275"/>
      <c r="Y4" s="275"/>
      <c r="Z4" s="275"/>
      <c r="AA4" s="275"/>
      <c r="AB4" s="275"/>
      <c r="AC4" s="406"/>
      <c r="AD4" s="275"/>
      <c r="AE4" s="275"/>
      <c r="AF4" s="275"/>
      <c r="AG4" s="275"/>
      <c r="AH4" s="406"/>
      <c r="AI4" s="406"/>
      <c r="AJ4" s="406"/>
      <c r="AK4" s="406"/>
      <c r="AL4" s="406"/>
      <c r="AM4" s="406"/>
    </row>
    <row r="5" spans="1:39" s="23" customFormat="1" ht="22.5" customHeight="1" thickBot="1">
      <c r="A5" s="271"/>
      <c r="B5" s="921" t="s">
        <v>4640</v>
      </c>
      <c r="C5" s="921"/>
      <c r="D5" s="921"/>
      <c r="E5" s="921"/>
      <c r="F5" s="921"/>
      <c r="G5" s="921"/>
      <c r="H5" s="921"/>
      <c r="I5" s="921"/>
      <c r="J5" s="921"/>
      <c r="K5" s="921"/>
      <c r="L5" s="921"/>
      <c r="M5" s="921"/>
      <c r="N5" s="276"/>
      <c r="O5" s="275"/>
      <c r="P5" s="275"/>
      <c r="Q5" s="275"/>
      <c r="R5" s="275"/>
      <c r="S5" s="275"/>
      <c r="T5" s="275"/>
      <c r="U5" s="275"/>
      <c r="V5" s="275"/>
      <c r="W5" s="275"/>
      <c r="X5" s="275"/>
      <c r="Y5" s="275"/>
      <c r="Z5" s="275"/>
      <c r="AA5" s="275"/>
      <c r="AB5" s="275"/>
      <c r="AC5" s="406"/>
      <c r="AD5" s="275"/>
      <c r="AE5" s="275"/>
      <c r="AF5" s="275"/>
      <c r="AG5" s="275"/>
      <c r="AH5" s="406"/>
      <c r="AI5" s="406"/>
      <c r="AJ5" s="406"/>
      <c r="AK5" s="406"/>
      <c r="AL5" s="406"/>
      <c r="AM5" s="406"/>
    </row>
    <row r="6" spans="1:39" ht="32.25" customHeight="1" thickBot="1">
      <c r="A6" s="902" t="s">
        <v>1404</v>
      </c>
      <c r="B6" s="895" t="s">
        <v>1865</v>
      </c>
      <c r="C6" s="895" t="s">
        <v>1864</v>
      </c>
      <c r="D6" s="892" t="s">
        <v>1863</v>
      </c>
      <c r="E6" s="892" t="s">
        <v>3332</v>
      </c>
      <c r="F6" s="911" t="s">
        <v>3333</v>
      </c>
      <c r="G6" s="911" t="s">
        <v>3334</v>
      </c>
      <c r="H6" s="922"/>
      <c r="I6" s="892" t="s">
        <v>3335</v>
      </c>
      <c r="J6" s="909" t="s">
        <v>3336</v>
      </c>
      <c r="K6" s="909"/>
      <c r="L6" s="909"/>
      <c r="M6" s="909"/>
      <c r="N6" s="910"/>
      <c r="O6" s="899" t="s">
        <v>1862</v>
      </c>
      <c r="P6" s="900"/>
      <c r="Q6" s="900"/>
      <c r="R6" s="900"/>
      <c r="S6" s="900"/>
      <c r="T6" s="900"/>
      <c r="U6" s="900"/>
      <c r="V6" s="900"/>
      <c r="W6" s="900"/>
      <c r="X6" s="900"/>
      <c r="Y6" s="900"/>
      <c r="Z6" s="900"/>
      <c r="AA6" s="900"/>
      <c r="AB6" s="900"/>
      <c r="AC6" s="900"/>
      <c r="AD6" s="900"/>
      <c r="AE6" s="900"/>
      <c r="AF6" s="901"/>
      <c r="AG6" s="275"/>
      <c r="AH6" s="406"/>
      <c r="AI6" s="406"/>
      <c r="AJ6" s="406"/>
      <c r="AK6" s="406"/>
      <c r="AL6" s="406"/>
      <c r="AM6" s="406"/>
    </row>
    <row r="7" spans="1:39" ht="32.25" customHeight="1" thickBot="1">
      <c r="A7" s="903"/>
      <c r="B7" s="896"/>
      <c r="C7" s="896"/>
      <c r="D7" s="893"/>
      <c r="E7" s="893"/>
      <c r="F7" s="912"/>
      <c r="G7" s="923"/>
      <c r="H7" s="924"/>
      <c r="I7" s="893"/>
      <c r="J7" s="928" t="s">
        <v>1861</v>
      </c>
      <c r="K7" s="928"/>
      <c r="L7" s="928"/>
      <c r="M7" s="929"/>
      <c r="N7" s="914" t="s">
        <v>1860</v>
      </c>
      <c r="O7" s="935" t="s">
        <v>1859</v>
      </c>
      <c r="P7" s="936"/>
      <c r="Q7" s="936"/>
      <c r="R7" s="936"/>
      <c r="S7" s="936"/>
      <c r="T7" s="936"/>
      <c r="U7" s="936"/>
      <c r="V7" s="936"/>
      <c r="W7" s="936"/>
      <c r="X7" s="936"/>
      <c r="Y7" s="936"/>
      <c r="Z7" s="936"/>
      <c r="AA7" s="936"/>
      <c r="AB7" s="937"/>
      <c r="AC7" s="905" t="s">
        <v>1858</v>
      </c>
      <c r="AD7" s="905"/>
      <c r="AE7" s="905"/>
      <c r="AF7" s="927"/>
      <c r="AG7" s="275"/>
      <c r="AH7" s="406"/>
      <c r="AI7" s="406"/>
      <c r="AJ7" s="406"/>
      <c r="AK7" s="406"/>
      <c r="AL7" s="406"/>
      <c r="AM7" s="406"/>
    </row>
    <row r="8" spans="1:39" ht="15.75" customHeight="1" thickBot="1">
      <c r="A8" s="903"/>
      <c r="B8" s="896"/>
      <c r="C8" s="896"/>
      <c r="D8" s="893"/>
      <c r="E8" s="893"/>
      <c r="F8" s="912"/>
      <c r="G8" s="923"/>
      <c r="H8" s="924"/>
      <c r="I8" s="893"/>
      <c r="J8" s="919" t="s">
        <v>1406</v>
      </c>
      <c r="K8" s="917" t="s">
        <v>1857</v>
      </c>
      <c r="L8" s="918"/>
      <c r="M8" s="888" t="s">
        <v>1856</v>
      </c>
      <c r="N8" s="915"/>
      <c r="O8" s="932" t="s">
        <v>1707</v>
      </c>
      <c r="P8" s="934" t="s">
        <v>1855</v>
      </c>
      <c r="Q8" s="888" t="s">
        <v>1854</v>
      </c>
      <c r="R8" s="934" t="s">
        <v>1853</v>
      </c>
      <c r="S8" s="888" t="s">
        <v>3019</v>
      </c>
      <c r="T8" s="888" t="s">
        <v>3018</v>
      </c>
      <c r="U8" s="888" t="s">
        <v>3049</v>
      </c>
      <c r="V8" s="888" t="s">
        <v>3020</v>
      </c>
      <c r="W8" s="888" t="s">
        <v>3021</v>
      </c>
      <c r="X8" s="888" t="s">
        <v>1852</v>
      </c>
      <c r="Y8" s="884" t="s">
        <v>1851</v>
      </c>
      <c r="Z8" s="886" t="s">
        <v>3029</v>
      </c>
      <c r="AA8" s="933" t="s">
        <v>3030</v>
      </c>
      <c r="AB8" s="930" t="s">
        <v>3028</v>
      </c>
      <c r="AC8" s="938" t="s">
        <v>1850</v>
      </c>
      <c r="AD8" s="905" t="s">
        <v>1849</v>
      </c>
      <c r="AE8" s="905" t="s">
        <v>1848</v>
      </c>
      <c r="AF8" s="905" t="s">
        <v>3050</v>
      </c>
      <c r="AG8" s="275"/>
      <c r="AH8" s="406"/>
      <c r="AI8" s="406"/>
      <c r="AJ8" s="406"/>
      <c r="AK8" s="406"/>
      <c r="AL8" s="406"/>
      <c r="AM8" s="406"/>
    </row>
    <row r="9" spans="1:39" ht="87.75" customHeight="1" thickBot="1">
      <c r="A9" s="904"/>
      <c r="B9" s="897"/>
      <c r="C9" s="897"/>
      <c r="D9" s="894"/>
      <c r="E9" s="894"/>
      <c r="F9" s="913"/>
      <c r="G9" s="279" t="s">
        <v>1406</v>
      </c>
      <c r="H9" s="280" t="s">
        <v>1407</v>
      </c>
      <c r="I9" s="894"/>
      <c r="J9" s="920"/>
      <c r="K9" s="281" t="s">
        <v>1847</v>
      </c>
      <c r="L9" s="281" t="s">
        <v>1846</v>
      </c>
      <c r="M9" s="894"/>
      <c r="N9" s="916"/>
      <c r="O9" s="887"/>
      <c r="P9" s="889"/>
      <c r="Q9" s="889"/>
      <c r="R9" s="889"/>
      <c r="S9" s="889"/>
      <c r="T9" s="889"/>
      <c r="U9" s="889"/>
      <c r="V9" s="889"/>
      <c r="W9" s="889"/>
      <c r="X9" s="889"/>
      <c r="Y9" s="885"/>
      <c r="Z9" s="887"/>
      <c r="AA9" s="885"/>
      <c r="AB9" s="931"/>
      <c r="AC9" s="938"/>
      <c r="AD9" s="905"/>
      <c r="AE9" s="905"/>
      <c r="AF9" s="927"/>
      <c r="AG9" s="925" t="s">
        <v>1867</v>
      </c>
      <c r="AH9" s="926"/>
      <c r="AI9" s="926"/>
      <c r="AJ9" s="926"/>
      <c r="AK9" s="926"/>
      <c r="AL9" s="926"/>
      <c r="AM9" s="926"/>
    </row>
    <row r="10" spans="1:39" s="108" customFormat="1" ht="16.2" thickBot="1">
      <c r="A10" s="282"/>
      <c r="B10" s="283" t="s">
        <v>1845</v>
      </c>
      <c r="C10" s="283" t="s">
        <v>1844</v>
      </c>
      <c r="D10" s="278" t="s">
        <v>1843</v>
      </c>
      <c r="E10" s="284" t="s">
        <v>1842</v>
      </c>
      <c r="F10" s="285" t="s">
        <v>1841</v>
      </c>
      <c r="G10" s="278" t="s">
        <v>1840</v>
      </c>
      <c r="H10" s="286" t="s">
        <v>1839</v>
      </c>
      <c r="I10" s="287" t="s">
        <v>1838</v>
      </c>
      <c r="J10" s="288" t="s">
        <v>1837</v>
      </c>
      <c r="K10" s="283" t="s">
        <v>1836</v>
      </c>
      <c r="L10" s="283" t="s">
        <v>1835</v>
      </c>
      <c r="M10" s="289" t="s">
        <v>1834</v>
      </c>
      <c r="N10" s="290" t="s">
        <v>1833</v>
      </c>
      <c r="O10" s="291" t="s">
        <v>1832</v>
      </c>
      <c r="P10" s="283" t="s">
        <v>1831</v>
      </c>
      <c r="Q10" s="287" t="s">
        <v>1830</v>
      </c>
      <c r="R10" s="283" t="s">
        <v>1829</v>
      </c>
      <c r="S10" s="283" t="s">
        <v>1828</v>
      </c>
      <c r="T10" s="283" t="s">
        <v>1827</v>
      </c>
      <c r="U10" s="283" t="s">
        <v>1826</v>
      </c>
      <c r="V10" s="283" t="s">
        <v>1825</v>
      </c>
      <c r="W10" s="283" t="s">
        <v>1824</v>
      </c>
      <c r="X10" s="283" t="s">
        <v>1823</v>
      </c>
      <c r="Y10" s="292" t="s">
        <v>1822</v>
      </c>
      <c r="Z10" s="293" t="s">
        <v>1821</v>
      </c>
      <c r="AA10" s="284" t="s">
        <v>1820</v>
      </c>
      <c r="AB10" s="287" t="s">
        <v>1819</v>
      </c>
      <c r="AC10" s="411" t="s">
        <v>1818</v>
      </c>
      <c r="AD10" s="395" t="s">
        <v>1817</v>
      </c>
      <c r="AE10" s="394" t="s">
        <v>3041</v>
      </c>
      <c r="AF10" s="395" t="s">
        <v>3042</v>
      </c>
      <c r="AG10" s="271"/>
      <c r="AH10" s="407"/>
      <c r="AI10" s="407"/>
      <c r="AJ10" s="407"/>
      <c r="AK10" s="407"/>
      <c r="AL10" s="407"/>
      <c r="AM10" s="407"/>
    </row>
    <row r="11" spans="1:39" s="108" customFormat="1" ht="22.5" customHeight="1">
      <c r="A11" s="308">
        <v>1</v>
      </c>
      <c r="B11" s="294" t="s">
        <v>1816</v>
      </c>
      <c r="C11" s="216" t="s">
        <v>1408</v>
      </c>
      <c r="D11" s="398">
        <f t="shared" ref="D11:N11" si="0">SUM(D14,D17)</f>
        <v>0</v>
      </c>
      <c r="E11" s="398">
        <f t="shared" si="0"/>
        <v>0</v>
      </c>
      <c r="F11" s="398">
        <f t="shared" si="0"/>
        <v>0</v>
      </c>
      <c r="G11" s="398">
        <f t="shared" si="0"/>
        <v>0</v>
      </c>
      <c r="H11" s="398">
        <f t="shared" si="0"/>
        <v>0</v>
      </c>
      <c r="I11" s="398">
        <f t="shared" si="0"/>
        <v>0</v>
      </c>
      <c r="J11" s="398">
        <f t="shared" si="0"/>
        <v>0</v>
      </c>
      <c r="K11" s="398">
        <f t="shared" si="0"/>
        <v>0</v>
      </c>
      <c r="L11" s="398">
        <f t="shared" si="0"/>
        <v>0</v>
      </c>
      <c r="M11" s="577">
        <f>SUM(M14,M17)</f>
        <v>0</v>
      </c>
      <c r="N11" s="398">
        <f t="shared" si="0"/>
        <v>0</v>
      </c>
      <c r="O11" s="277"/>
      <c r="P11" s="277"/>
      <c r="Q11" s="277"/>
      <c r="R11" s="277"/>
      <c r="S11" s="277"/>
      <c r="T11" s="277"/>
      <c r="U11" s="277"/>
      <c r="V11" s="277"/>
      <c r="W11" s="277"/>
      <c r="X11" s="277"/>
      <c r="Y11" s="277"/>
      <c r="Z11" s="277"/>
      <c r="AA11" s="277"/>
      <c r="AB11" s="277"/>
      <c r="AC11" s="337"/>
      <c r="AD11" s="278"/>
      <c r="AE11" s="392"/>
      <c r="AF11" s="393"/>
      <c r="AG11" s="296"/>
      <c r="AH11" s="408">
        <f>F11-E11</f>
        <v>0</v>
      </c>
      <c r="AI11" s="408">
        <f>E11-G11</f>
        <v>0</v>
      </c>
      <c r="AJ11" s="408">
        <f>G11-H11</f>
        <v>0</v>
      </c>
      <c r="AK11" s="408"/>
      <c r="AL11" s="408">
        <f>J11-I11</f>
        <v>0</v>
      </c>
      <c r="AM11" s="408">
        <f>J11-M11</f>
        <v>0</v>
      </c>
    </row>
    <row r="12" spans="1:39" s="108" customFormat="1" ht="22.2" customHeight="1">
      <c r="A12" s="308">
        <v>2</v>
      </c>
      <c r="B12" s="294" t="s">
        <v>1666</v>
      </c>
      <c r="C12" s="216" t="s">
        <v>1408</v>
      </c>
      <c r="D12" s="299" t="s">
        <v>1409</v>
      </c>
      <c r="E12" s="398">
        <f t="shared" ref="E12:N12" si="1">SUM(E15,E18)</f>
        <v>0</v>
      </c>
      <c r="F12" s="398">
        <f t="shared" si="1"/>
        <v>0</v>
      </c>
      <c r="G12" s="398">
        <f t="shared" si="1"/>
        <v>0</v>
      </c>
      <c r="H12" s="398">
        <f t="shared" si="1"/>
        <v>0</v>
      </c>
      <c r="I12" s="398">
        <f t="shared" si="1"/>
        <v>0</v>
      </c>
      <c r="J12" s="398">
        <f t="shared" si="1"/>
        <v>0</v>
      </c>
      <c r="K12" s="398">
        <f t="shared" si="1"/>
        <v>0</v>
      </c>
      <c r="L12" s="398">
        <f t="shared" si="1"/>
        <v>0</v>
      </c>
      <c r="M12" s="398">
        <f t="shared" si="1"/>
        <v>0</v>
      </c>
      <c r="N12" s="398">
        <f t="shared" si="1"/>
        <v>0</v>
      </c>
      <c r="O12" s="277"/>
      <c r="P12" s="277"/>
      <c r="Q12" s="277"/>
      <c r="R12" s="277"/>
      <c r="S12" s="277"/>
      <c r="T12" s="277"/>
      <c r="U12" s="277"/>
      <c r="V12" s="277"/>
      <c r="W12" s="277"/>
      <c r="X12" s="277"/>
      <c r="Y12" s="277"/>
      <c r="Z12" s="277"/>
      <c r="AA12" s="277"/>
      <c r="AB12" s="277"/>
      <c r="AC12" s="306"/>
      <c r="AD12" s="277"/>
      <c r="AE12" s="322"/>
      <c r="AF12" s="301"/>
      <c r="AG12" s="296"/>
      <c r="AH12" s="408">
        <f t="shared" ref="AH12:AH73" si="2">F12-E12</f>
        <v>0</v>
      </c>
      <c r="AI12" s="408">
        <f t="shared" ref="AI12:AI73" si="3">E12-G12</f>
        <v>0</v>
      </c>
      <c r="AJ12" s="408">
        <f t="shared" ref="AJ12:AJ73" si="4">G12-H12</f>
        <v>0</v>
      </c>
      <c r="AK12" s="408"/>
      <c r="AL12" s="408">
        <f t="shared" ref="AL12:AL73" si="5">J12-I12</f>
        <v>0</v>
      </c>
      <c r="AM12" s="408">
        <f t="shared" ref="AM12:AM73" si="6">J12-M12</f>
        <v>0</v>
      </c>
    </row>
    <row r="13" spans="1:39" s="108" customFormat="1" ht="21.6" customHeight="1">
      <c r="A13" s="308">
        <v>3</v>
      </c>
      <c r="B13" s="294" t="s">
        <v>1665</v>
      </c>
      <c r="C13" s="216" t="s">
        <v>1408</v>
      </c>
      <c r="D13" s="299" t="s">
        <v>1409</v>
      </c>
      <c r="E13" s="398">
        <f t="shared" ref="E13:N13" si="7">SUM(E16,E19)</f>
        <v>0</v>
      </c>
      <c r="F13" s="398">
        <f t="shared" si="7"/>
        <v>0</v>
      </c>
      <c r="G13" s="398">
        <f t="shared" si="7"/>
        <v>0</v>
      </c>
      <c r="H13" s="398">
        <f t="shared" si="7"/>
        <v>0</v>
      </c>
      <c r="I13" s="398">
        <f t="shared" si="7"/>
        <v>0</v>
      </c>
      <c r="J13" s="398">
        <f t="shared" si="7"/>
        <v>0</v>
      </c>
      <c r="K13" s="398">
        <f t="shared" si="7"/>
        <v>0</v>
      </c>
      <c r="L13" s="398">
        <f t="shared" si="7"/>
        <v>0</v>
      </c>
      <c r="M13" s="398">
        <f t="shared" si="7"/>
        <v>0</v>
      </c>
      <c r="N13" s="398">
        <f t="shared" si="7"/>
        <v>0</v>
      </c>
      <c r="O13" s="277"/>
      <c r="P13" s="277"/>
      <c r="Q13" s="277"/>
      <c r="R13" s="277"/>
      <c r="S13" s="277"/>
      <c r="T13" s="277"/>
      <c r="U13" s="277"/>
      <c r="V13" s="277"/>
      <c r="W13" s="277"/>
      <c r="X13" s="277"/>
      <c r="Y13" s="277"/>
      <c r="Z13" s="277"/>
      <c r="AA13" s="277"/>
      <c r="AB13" s="277"/>
      <c r="AC13" s="306"/>
      <c r="AD13" s="277"/>
      <c r="AE13" s="322"/>
      <c r="AF13" s="301"/>
      <c r="AG13" s="296"/>
      <c r="AH13" s="408">
        <f t="shared" si="2"/>
        <v>0</v>
      </c>
      <c r="AI13" s="408">
        <f t="shared" si="3"/>
        <v>0</v>
      </c>
      <c r="AJ13" s="408">
        <f t="shared" si="4"/>
        <v>0</v>
      </c>
      <c r="AK13" s="408"/>
      <c r="AL13" s="408">
        <f t="shared" si="5"/>
        <v>0</v>
      </c>
      <c r="AM13" s="408">
        <f t="shared" si="6"/>
        <v>0</v>
      </c>
    </row>
    <row r="14" spans="1:39" ht="19.2" customHeight="1">
      <c r="A14" s="308">
        <v>4</v>
      </c>
      <c r="B14" s="294" t="s">
        <v>1815</v>
      </c>
      <c r="C14" s="216" t="s">
        <v>1408</v>
      </c>
      <c r="D14" s="398">
        <f>SUM(D74,D226,D264,D282,D298,D312,D332,D351,D372,D422,D436,D447,D456,D535,D551,D565,D590,D604,D607)</f>
        <v>0</v>
      </c>
      <c r="E14" s="881">
        <f>MAX(E15,E16)</f>
        <v>0</v>
      </c>
      <c r="F14" s="398">
        <f t="shared" ref="F14" si="8">SUM(F15,F16)</f>
        <v>0</v>
      </c>
      <c r="G14" s="577">
        <f>MAX(G15,G16)</f>
        <v>0</v>
      </c>
      <c r="H14" s="577">
        <f>MAX(H15,H16)</f>
        <v>0</v>
      </c>
      <c r="I14" s="577">
        <f>MAX(I15,I16)</f>
        <v>0</v>
      </c>
      <c r="J14" s="398">
        <f t="shared" ref="J14:J45" si="9">SUM(K14:L14)</f>
        <v>0</v>
      </c>
      <c r="K14" s="398">
        <f>SUM(K20,K74,K226,K264,K282,K298,K312,K332,K351,K372,K422,K436,K447,K456,K535,K551,K565,K590,K604,K607)</f>
        <v>0</v>
      </c>
      <c r="L14" s="398">
        <f>SUM(L20,L74,L226,L264,L282,L298,L312,L332,L351,L372,L422,L436,L447,L456,L535,L551,L565,L590,L604,L607)</f>
        <v>0</v>
      </c>
      <c r="M14" s="398">
        <f>SUM(M20,M74,M226,M264,M282,M298,M312,M332,M351,M372,M422,M436,M447,M456,M535,M551,M565,M590,M604,M607)</f>
        <v>0</v>
      </c>
      <c r="N14" s="398">
        <f>SUM(N20,N74,N226,N264,N282,N298,N312,N332,N351,N372,N422,N436,N447,N456,N535,N551,N565,N590,N604,N607)</f>
        <v>0</v>
      </c>
      <c r="O14" s="299"/>
      <c r="P14" s="301"/>
      <c r="Q14" s="301"/>
      <c r="R14" s="301"/>
      <c r="S14" s="301"/>
      <c r="T14" s="301"/>
      <c r="U14" s="301"/>
      <c r="V14" s="301"/>
      <c r="W14" s="301"/>
      <c r="X14" s="301"/>
      <c r="Y14" s="301"/>
      <c r="Z14" s="301"/>
      <c r="AA14" s="301"/>
      <c r="AB14" s="301"/>
      <c r="AC14" s="312"/>
      <c r="AD14" s="301"/>
      <c r="AE14" s="322"/>
      <c r="AF14" s="301"/>
      <c r="AG14" s="296"/>
      <c r="AH14" s="408">
        <f t="shared" si="2"/>
        <v>0</v>
      </c>
      <c r="AI14" s="408">
        <f t="shared" si="3"/>
        <v>0</v>
      </c>
      <c r="AJ14" s="408">
        <f t="shared" si="4"/>
        <v>0</v>
      </c>
      <c r="AK14" s="408"/>
      <c r="AL14" s="408">
        <f t="shared" si="5"/>
        <v>0</v>
      </c>
      <c r="AM14" s="408">
        <f t="shared" si="6"/>
        <v>0</v>
      </c>
    </row>
    <row r="15" spans="1:39" ht="22.5" customHeight="1">
      <c r="A15" s="308">
        <v>5</v>
      </c>
      <c r="B15" s="298" t="s">
        <v>1666</v>
      </c>
      <c r="C15" s="216" t="s">
        <v>1408</v>
      </c>
      <c r="D15" s="299" t="s">
        <v>1409</v>
      </c>
      <c r="E15" s="398">
        <f>SUM(E20,E75,E227,E265,E283,E299,E313,E333,E352,E373,E423,E437,E448,E457,E536,E552,E566,E591,E605,E608)</f>
        <v>0</v>
      </c>
      <c r="F15" s="398">
        <f>SUM(F20,F75,F227,F265,F283,F299,F313,F333,F352,F373,F423,F437,F448,F457,F536,F552,F566,F591,F605,F608)</f>
        <v>0</v>
      </c>
      <c r="G15" s="398">
        <f>SUM(G20,G75,G227,G265,G283,G299,G313,G333,G352,G373,G423,G437,G448,G457,G536,G552,G566,G591,G605,G608)</f>
        <v>0</v>
      </c>
      <c r="H15" s="398">
        <f>SUM(H20,H75,H227,H265,H283,H299,H313,H333,H352,H373,H423,H437,H448,H457,H536,H552,H566,H591,H605,H608)</f>
        <v>0</v>
      </c>
      <c r="I15" s="398">
        <f>SUM(I20,I75,I227,I265,I283,I299,I313,I333,I352,I373,I423,I437,I448,I457,I536,I552,I566,I591,I605,I608)</f>
        <v>0</v>
      </c>
      <c r="J15" s="398">
        <f t="shared" si="9"/>
        <v>0</v>
      </c>
      <c r="K15" s="398">
        <f>SUM(K20,K75,K227,K265,K283,K299,K313,K333,K352,K373,K423,K437,K448,K457,K536,K552,K566,K591,K605,K608)</f>
        <v>0</v>
      </c>
      <c r="L15" s="398">
        <f>SUM(L20,L75,L227,L265,L283,L299,L313,L333,L352,L373,L423,L437,L448,L457,L536,L552,L566,L591,L605,L608)</f>
        <v>0</v>
      </c>
      <c r="M15" s="398">
        <f>SUM(M20,M75,M227,M265,M283,M299,M313,M333,M352,M373,M423,M437,M448,M457,M536,M552,M566,M591,M605,M608)</f>
        <v>0</v>
      </c>
      <c r="N15" s="398">
        <f>SUM(N20,N75,N227,N265,N283,N299,N313,N333,N352,N373,N423,N437,N448,N457,N536,N552,N566,N591,N605,N608)</f>
        <v>0</v>
      </c>
      <c r="O15" s="299"/>
      <c r="P15" s="301"/>
      <c r="Q15" s="301"/>
      <c r="R15" s="301"/>
      <c r="S15" s="301"/>
      <c r="T15" s="301"/>
      <c r="U15" s="301"/>
      <c r="V15" s="301"/>
      <c r="W15" s="301"/>
      <c r="X15" s="301"/>
      <c r="Y15" s="301"/>
      <c r="Z15" s="301"/>
      <c r="AA15" s="301"/>
      <c r="AB15" s="301"/>
      <c r="AC15" s="312"/>
      <c r="AD15" s="301"/>
      <c r="AE15" s="322"/>
      <c r="AF15" s="301"/>
      <c r="AG15" s="296"/>
      <c r="AH15" s="408">
        <f t="shared" si="2"/>
        <v>0</v>
      </c>
      <c r="AI15" s="408">
        <f t="shared" si="3"/>
        <v>0</v>
      </c>
      <c r="AJ15" s="408">
        <f t="shared" si="4"/>
        <v>0</v>
      </c>
      <c r="AK15" s="408"/>
      <c r="AL15" s="408">
        <f t="shared" si="5"/>
        <v>0</v>
      </c>
      <c r="AM15" s="408">
        <f t="shared" si="6"/>
        <v>0</v>
      </c>
    </row>
    <row r="16" spans="1:39" ht="21.6" customHeight="1">
      <c r="A16" s="308">
        <v>6</v>
      </c>
      <c r="B16" s="298" t="s">
        <v>1665</v>
      </c>
      <c r="C16" s="216" t="s">
        <v>1408</v>
      </c>
      <c r="D16" s="299" t="s">
        <v>1409</v>
      </c>
      <c r="E16" s="398">
        <f>SUM(E76,E247,E274,E290,E305,E323,E342,E362,E374,E428,E444,E452,E458,E542,E557,E581,E598,E606,E609)</f>
        <v>0</v>
      </c>
      <c r="F16" s="398">
        <f>SUM(F76,F247,F274,F290,F305,F323,F342,F362,F374,F428,F444,F452,F458,F542,F557,F581,F598,F606,F609)</f>
        <v>0</v>
      </c>
      <c r="G16" s="398">
        <f>SUM(G76,G247,G274,G290,G305,G323,G342,G362,G374,G428,G444,G452,G458,G542,G557,G581,G598,G606,G609)</f>
        <v>0</v>
      </c>
      <c r="H16" s="398">
        <f>SUM(H76,H247,H274,H290,H305,H323,H342,H362,H374,H428,H444,H452,H458,H542,H557,H581,H598,H606,H609)</f>
        <v>0</v>
      </c>
      <c r="I16" s="398">
        <f>SUM(I76,I247,I274,I290,I305,I323,I342,I362,I374,I428,I444,I452,I458,I542,I557,I581,I598,I606,I609)</f>
        <v>0</v>
      </c>
      <c r="J16" s="398">
        <f>SUM(K16:L16)</f>
        <v>0</v>
      </c>
      <c r="K16" s="398">
        <f>SUM(K76,K247,K274,K290,K305,K323,K342,K362,K374,K428,K444,K452,K458,K542,K557,K581,K598,K606,K609)</f>
        <v>0</v>
      </c>
      <c r="L16" s="398">
        <f>SUM(L76,L247,L274,L290,L305,L323,L342,L362,L374,L428,L444,L452,L458,L542,L557,L581,L598,L606,L609)</f>
        <v>0</v>
      </c>
      <c r="M16" s="398">
        <f>SUM(M76,M247,M274,M290,M305,M323,M342,M362,M374,M428,M444,M452,M458,M542,M557,M581,M598,M606,M609)</f>
        <v>0</v>
      </c>
      <c r="N16" s="398">
        <f>SUM(N76,N247,N274,N290,N305,N323,N342,N362,N374,N428,N444,N452,N458,N542,N557,N581,N598,N606,N609)</f>
        <v>0</v>
      </c>
      <c r="O16" s="299"/>
      <c r="P16" s="301"/>
      <c r="Q16" s="301"/>
      <c r="R16" s="301"/>
      <c r="S16" s="301"/>
      <c r="T16" s="301"/>
      <c r="U16" s="301"/>
      <c r="V16" s="301"/>
      <c r="W16" s="301"/>
      <c r="X16" s="301"/>
      <c r="Y16" s="301"/>
      <c r="Z16" s="301"/>
      <c r="AA16" s="301"/>
      <c r="AB16" s="301"/>
      <c r="AC16" s="312"/>
      <c r="AD16" s="301"/>
      <c r="AE16" s="322"/>
      <c r="AF16" s="301"/>
      <c r="AG16" s="296"/>
      <c r="AH16" s="408">
        <f t="shared" si="2"/>
        <v>0</v>
      </c>
      <c r="AI16" s="408">
        <f t="shared" si="3"/>
        <v>0</v>
      </c>
      <c r="AJ16" s="408">
        <f t="shared" si="4"/>
        <v>0</v>
      </c>
      <c r="AK16" s="408"/>
      <c r="AL16" s="408">
        <f t="shared" si="5"/>
        <v>0</v>
      </c>
      <c r="AM16" s="408">
        <f t="shared" si="6"/>
        <v>0</v>
      </c>
    </row>
    <row r="17" spans="1:39" s="112" customFormat="1" ht="50.4" customHeight="1">
      <c r="A17" s="308">
        <v>7</v>
      </c>
      <c r="B17" s="111" t="s">
        <v>1814</v>
      </c>
      <c r="C17" s="216" t="s">
        <v>1408</v>
      </c>
      <c r="D17" s="398">
        <f t="shared" ref="D17" si="10">SUM(D77,D375)</f>
        <v>0</v>
      </c>
      <c r="E17" s="577">
        <f>MAX(E18,E19)</f>
        <v>0</v>
      </c>
      <c r="F17" s="398">
        <f>SUM(F18,F19)</f>
        <v>0</v>
      </c>
      <c r="G17" s="577">
        <f>MAX(G18,G19)</f>
        <v>0</v>
      </c>
      <c r="H17" s="577">
        <f>MAX(H18,H19)</f>
        <v>0</v>
      </c>
      <c r="I17" s="577">
        <f>MAX(I18,I19)</f>
        <v>0</v>
      </c>
      <c r="J17" s="398">
        <f t="shared" si="9"/>
        <v>0</v>
      </c>
      <c r="K17" s="398">
        <f t="shared" ref="K17:N19" si="11">SUM(K77,K375)</f>
        <v>0</v>
      </c>
      <c r="L17" s="398">
        <f t="shared" si="11"/>
        <v>0</v>
      </c>
      <c r="M17" s="398">
        <f t="shared" si="11"/>
        <v>0</v>
      </c>
      <c r="N17" s="398">
        <f t="shared" si="11"/>
        <v>0</v>
      </c>
      <c r="O17" s="299"/>
      <c r="P17" s="301"/>
      <c r="Q17" s="301"/>
      <c r="R17" s="301"/>
      <c r="S17" s="301"/>
      <c r="T17" s="301"/>
      <c r="U17" s="301"/>
      <c r="V17" s="301"/>
      <c r="W17" s="301"/>
      <c r="X17" s="301"/>
      <c r="Y17" s="301"/>
      <c r="Z17" s="301"/>
      <c r="AA17" s="301"/>
      <c r="AB17" s="301"/>
      <c r="AC17" s="312"/>
      <c r="AD17" s="301"/>
      <c r="AE17" s="322"/>
      <c r="AF17" s="301"/>
      <c r="AG17" s="296"/>
      <c r="AH17" s="408">
        <f t="shared" si="2"/>
        <v>0</v>
      </c>
      <c r="AI17" s="408">
        <f t="shared" si="3"/>
        <v>0</v>
      </c>
      <c r="AJ17" s="408">
        <f t="shared" si="4"/>
        <v>0</v>
      </c>
      <c r="AK17" s="408"/>
      <c r="AL17" s="408">
        <f t="shared" si="5"/>
        <v>0</v>
      </c>
      <c r="AM17" s="408">
        <f t="shared" si="6"/>
        <v>0</v>
      </c>
    </row>
    <row r="18" spans="1:39" s="112" customFormat="1" ht="19.2" customHeight="1">
      <c r="A18" s="308">
        <v>8</v>
      </c>
      <c r="B18" s="111" t="s">
        <v>1635</v>
      </c>
      <c r="C18" s="216" t="s">
        <v>1408</v>
      </c>
      <c r="D18" s="299" t="s">
        <v>1409</v>
      </c>
      <c r="E18" s="398">
        <f t="shared" ref="E18:I19" si="12">SUM(E78,E376)</f>
        <v>0</v>
      </c>
      <c r="F18" s="398">
        <f t="shared" si="12"/>
        <v>0</v>
      </c>
      <c r="G18" s="398">
        <f t="shared" si="12"/>
        <v>0</v>
      </c>
      <c r="H18" s="398">
        <f t="shared" si="12"/>
        <v>0</v>
      </c>
      <c r="I18" s="398">
        <f t="shared" si="12"/>
        <v>0</v>
      </c>
      <c r="J18" s="398">
        <f t="shared" si="9"/>
        <v>0</v>
      </c>
      <c r="K18" s="398">
        <f t="shared" si="11"/>
        <v>0</v>
      </c>
      <c r="L18" s="398">
        <f t="shared" si="11"/>
        <v>0</v>
      </c>
      <c r="M18" s="398">
        <f t="shared" si="11"/>
        <v>0</v>
      </c>
      <c r="N18" s="398">
        <f t="shared" si="11"/>
        <v>0</v>
      </c>
      <c r="O18" s="299"/>
      <c r="P18" s="301"/>
      <c r="Q18" s="301"/>
      <c r="R18" s="301"/>
      <c r="S18" s="301"/>
      <c r="T18" s="301"/>
      <c r="U18" s="301"/>
      <c r="V18" s="301"/>
      <c r="W18" s="301"/>
      <c r="X18" s="301"/>
      <c r="Y18" s="301"/>
      <c r="Z18" s="301"/>
      <c r="AA18" s="301"/>
      <c r="AB18" s="301"/>
      <c r="AC18" s="312"/>
      <c r="AD18" s="301"/>
      <c r="AE18" s="322"/>
      <c r="AF18" s="301"/>
      <c r="AG18" s="296"/>
      <c r="AH18" s="408">
        <f t="shared" si="2"/>
        <v>0</v>
      </c>
      <c r="AI18" s="408">
        <f t="shared" si="3"/>
        <v>0</v>
      </c>
      <c r="AJ18" s="408">
        <f t="shared" si="4"/>
        <v>0</v>
      </c>
      <c r="AK18" s="408"/>
      <c r="AL18" s="408">
        <f t="shared" si="5"/>
        <v>0</v>
      </c>
      <c r="AM18" s="408">
        <f t="shared" si="6"/>
        <v>0</v>
      </c>
    </row>
    <row r="19" spans="1:39" s="112" customFormat="1" ht="16.95" customHeight="1">
      <c r="A19" s="308">
        <v>9</v>
      </c>
      <c r="B19" s="111" t="s">
        <v>1634</v>
      </c>
      <c r="C19" s="216" t="s">
        <v>1408</v>
      </c>
      <c r="D19" s="299" t="s">
        <v>1409</v>
      </c>
      <c r="E19" s="398">
        <f t="shared" si="12"/>
        <v>0</v>
      </c>
      <c r="F19" s="398">
        <f t="shared" si="12"/>
        <v>0</v>
      </c>
      <c r="G19" s="398">
        <f t="shared" si="12"/>
        <v>0</v>
      </c>
      <c r="H19" s="398">
        <f t="shared" si="12"/>
        <v>0</v>
      </c>
      <c r="I19" s="398">
        <f t="shared" si="12"/>
        <v>0</v>
      </c>
      <c r="J19" s="398">
        <f t="shared" si="9"/>
        <v>0</v>
      </c>
      <c r="K19" s="398">
        <f t="shared" si="11"/>
        <v>0</v>
      </c>
      <c r="L19" s="398">
        <f t="shared" si="11"/>
        <v>0</v>
      </c>
      <c r="M19" s="398">
        <f t="shared" si="11"/>
        <v>0</v>
      </c>
      <c r="N19" s="398">
        <f t="shared" si="11"/>
        <v>0</v>
      </c>
      <c r="O19" s="299"/>
      <c r="P19" s="301"/>
      <c r="Q19" s="301"/>
      <c r="R19" s="301"/>
      <c r="S19" s="301"/>
      <c r="T19" s="301"/>
      <c r="U19" s="301"/>
      <c r="V19" s="301"/>
      <c r="W19" s="301"/>
      <c r="X19" s="301"/>
      <c r="Y19" s="301"/>
      <c r="Z19" s="301"/>
      <c r="AA19" s="301"/>
      <c r="AB19" s="301"/>
      <c r="AC19" s="312"/>
      <c r="AD19" s="301"/>
      <c r="AE19" s="322"/>
      <c r="AF19" s="301"/>
      <c r="AG19" s="296"/>
      <c r="AH19" s="408">
        <f t="shared" si="2"/>
        <v>0</v>
      </c>
      <c r="AI19" s="408">
        <f t="shared" si="3"/>
        <v>0</v>
      </c>
      <c r="AJ19" s="408">
        <f t="shared" si="4"/>
        <v>0</v>
      </c>
      <c r="AK19" s="408"/>
      <c r="AL19" s="408">
        <f t="shared" si="5"/>
        <v>0</v>
      </c>
      <c r="AM19" s="408">
        <f t="shared" si="6"/>
        <v>0</v>
      </c>
    </row>
    <row r="20" spans="1:39" ht="27.6">
      <c r="A20" s="308">
        <v>10</v>
      </c>
      <c r="B20" s="111" t="s">
        <v>1813</v>
      </c>
      <c r="C20" s="54" t="s">
        <v>1408</v>
      </c>
      <c r="D20" s="277" t="s">
        <v>1409</v>
      </c>
      <c r="E20" s="399">
        <f>SUM(E21,E25,E33,E37,E42,E54,E63,E67,E69,E70,E71,E72,E73)</f>
        <v>0</v>
      </c>
      <c r="F20" s="398">
        <f>SUM(F21,F25,F33,F37,F42,F54,F63,F67,F69,F70,F71,F72,F73)</f>
        <v>0</v>
      </c>
      <c r="G20" s="399">
        <f>SUM(G21,G25,G33,G37,G42,G54,G63,G67,G69,G70,G71,G72,G73)</f>
        <v>0</v>
      </c>
      <c r="H20" s="399">
        <f>SUM(H21,H25,H33,H37,H42,H54,H63,H67,H69,H70,H71,H72,H73)</f>
        <v>0</v>
      </c>
      <c r="I20" s="399">
        <f>SUM(I21,I25,I33,I37,I42,I54,I63,I67,I69,I70,I71,I72,I73)</f>
        <v>0</v>
      </c>
      <c r="J20" s="398">
        <f t="shared" si="9"/>
        <v>0</v>
      </c>
      <c r="K20" s="399">
        <f>SUM(K21,K25,K33,K37,K42,K54,K63,K67,K69,K70,K71,K72,K73)</f>
        <v>0</v>
      </c>
      <c r="L20" s="399">
        <f>SUM(L21,L25,L33,L37,L42,L54,L63,L67,L69,L70,L71,L72,L73)</f>
        <v>0</v>
      </c>
      <c r="M20" s="399">
        <f>SUM(M21,M25,M33,M37,M42,M54,M63,M67,M69,M70,M71,M72,M73)</f>
        <v>0</v>
      </c>
      <c r="N20" s="399">
        <f>SUM(N21,N25,N33,N37,N42,N54,N63,N67,N69,N70,N71,N72,N73)</f>
        <v>0</v>
      </c>
      <c r="O20" s="277"/>
      <c r="P20" s="301"/>
      <c r="Q20" s="301"/>
      <c r="R20" s="301"/>
      <c r="S20" s="301"/>
      <c r="T20" s="301"/>
      <c r="U20" s="301"/>
      <c r="V20" s="301"/>
      <c r="W20" s="301"/>
      <c r="X20" s="301"/>
      <c r="Y20" s="301"/>
      <c r="Z20" s="301"/>
      <c r="AA20" s="301"/>
      <c r="AB20" s="301"/>
      <c r="AC20" s="312"/>
      <c r="AD20" s="301"/>
      <c r="AE20" s="322"/>
      <c r="AF20" s="301"/>
      <c r="AG20" s="296"/>
      <c r="AH20" s="408">
        <f t="shared" si="2"/>
        <v>0</v>
      </c>
      <c r="AI20" s="408">
        <f t="shared" si="3"/>
        <v>0</v>
      </c>
      <c r="AJ20" s="408">
        <f t="shared" si="4"/>
        <v>0</v>
      </c>
      <c r="AK20" s="408"/>
      <c r="AL20" s="408">
        <f t="shared" si="5"/>
        <v>0</v>
      </c>
      <c r="AM20" s="408">
        <f t="shared" si="6"/>
        <v>0</v>
      </c>
    </row>
    <row r="21" spans="1:39">
      <c r="A21" s="308">
        <v>11</v>
      </c>
      <c r="B21" s="111" t="s">
        <v>1812</v>
      </c>
      <c r="C21" s="54" t="s">
        <v>1408</v>
      </c>
      <c r="D21" s="277" t="s">
        <v>1409</v>
      </c>
      <c r="E21" s="875">
        <f>MAX(E22:E24)</f>
        <v>0</v>
      </c>
      <c r="F21" s="875">
        <f>SUM(F22:F24)</f>
        <v>0</v>
      </c>
      <c r="G21" s="875">
        <f>MAX(G22:G24)</f>
        <v>0</v>
      </c>
      <c r="H21" s="875">
        <f>MAX(H22:H24)</f>
        <v>0</v>
      </c>
      <c r="I21" s="875">
        <f>MAX(I22:I24)</f>
        <v>0</v>
      </c>
      <c r="J21" s="398">
        <f t="shared" si="9"/>
        <v>0</v>
      </c>
      <c r="K21" s="399">
        <f>SUM(K22:K24)</f>
        <v>0</v>
      </c>
      <c r="L21" s="399">
        <f>SUM(L22:L24)</f>
        <v>0</v>
      </c>
      <c r="M21" s="399">
        <f>SUM(M22:M24)</f>
        <v>0</v>
      </c>
      <c r="N21" s="399">
        <f>SUM(N22:N24)</f>
        <v>0</v>
      </c>
      <c r="O21" s="309"/>
      <c r="P21" s="301" t="s">
        <v>782</v>
      </c>
      <c r="Q21" s="301" t="s">
        <v>782</v>
      </c>
      <c r="R21" s="301" t="s">
        <v>782</v>
      </c>
      <c r="S21" s="301" t="s">
        <v>782</v>
      </c>
      <c r="T21" s="301" t="s">
        <v>782</v>
      </c>
      <c r="U21" s="301" t="s">
        <v>782</v>
      </c>
      <c r="V21" s="301" t="s">
        <v>782</v>
      </c>
      <c r="W21" s="301" t="s">
        <v>782</v>
      </c>
      <c r="X21" s="301" t="s">
        <v>782</v>
      </c>
      <c r="Y21" s="301" t="s">
        <v>782</v>
      </c>
      <c r="Z21" s="301" t="s">
        <v>782</v>
      </c>
      <c r="AA21" s="301" t="s">
        <v>782</v>
      </c>
      <c r="AB21" s="310"/>
      <c r="AC21" s="312" t="s">
        <v>3048</v>
      </c>
      <c r="AD21" s="301"/>
      <c r="AE21" s="322"/>
      <c r="AF21" s="301"/>
      <c r="AG21" s="296"/>
      <c r="AH21" s="408">
        <f t="shared" si="2"/>
        <v>0</v>
      </c>
      <c r="AI21" s="408">
        <f t="shared" si="3"/>
        <v>0</v>
      </c>
      <c r="AJ21" s="408">
        <f t="shared" si="4"/>
        <v>0</v>
      </c>
      <c r="AK21" s="408"/>
      <c r="AL21" s="408">
        <f t="shared" si="5"/>
        <v>0</v>
      </c>
      <c r="AM21" s="408">
        <f t="shared" si="6"/>
        <v>0</v>
      </c>
    </row>
    <row r="22" spans="1:39">
      <c r="A22" s="308">
        <v>12</v>
      </c>
      <c r="B22" s="111" t="s">
        <v>1771</v>
      </c>
      <c r="C22" s="54" t="s">
        <v>1408</v>
      </c>
      <c r="D22" s="277" t="s">
        <v>1409</v>
      </c>
      <c r="E22" s="277"/>
      <c r="F22" s="277"/>
      <c r="G22" s="277"/>
      <c r="H22" s="277"/>
      <c r="I22" s="277"/>
      <c r="J22" s="398">
        <f t="shared" si="9"/>
        <v>0</v>
      </c>
      <c r="K22" s="277"/>
      <c r="L22" s="277"/>
      <c r="M22" s="277"/>
      <c r="N22" s="301"/>
      <c r="O22" s="310"/>
      <c r="P22" s="301" t="s">
        <v>782</v>
      </c>
      <c r="Q22" s="301" t="s">
        <v>782</v>
      </c>
      <c r="R22" s="301" t="s">
        <v>782</v>
      </c>
      <c r="S22" s="301" t="s">
        <v>782</v>
      </c>
      <c r="T22" s="301" t="s">
        <v>782</v>
      </c>
      <c r="U22" s="301" t="s">
        <v>782</v>
      </c>
      <c r="V22" s="301" t="s">
        <v>782</v>
      </c>
      <c r="W22" s="301" t="s">
        <v>782</v>
      </c>
      <c r="X22" s="301" t="s">
        <v>782</v>
      </c>
      <c r="Y22" s="301" t="s">
        <v>782</v>
      </c>
      <c r="Z22" s="301" t="s">
        <v>782</v>
      </c>
      <c r="AA22" s="301" t="s">
        <v>782</v>
      </c>
      <c r="AB22" s="310"/>
      <c r="AC22" s="312" t="s">
        <v>3048</v>
      </c>
      <c r="AD22" s="301"/>
      <c r="AE22" s="322"/>
      <c r="AF22" s="301"/>
      <c r="AG22" s="296"/>
      <c r="AH22" s="408">
        <f t="shared" si="2"/>
        <v>0</v>
      </c>
      <c r="AI22" s="408">
        <f t="shared" si="3"/>
        <v>0</v>
      </c>
      <c r="AJ22" s="408">
        <f t="shared" si="4"/>
        <v>0</v>
      </c>
      <c r="AK22" s="408"/>
      <c r="AL22" s="408">
        <f t="shared" si="5"/>
        <v>0</v>
      </c>
      <c r="AM22" s="408">
        <f t="shared" si="6"/>
        <v>0</v>
      </c>
    </row>
    <row r="23" spans="1:39">
      <c r="A23" s="308">
        <v>13</v>
      </c>
      <c r="B23" s="111" t="s">
        <v>1783</v>
      </c>
      <c r="C23" s="54" t="s">
        <v>1408</v>
      </c>
      <c r="D23" s="277" t="s">
        <v>1409</v>
      </c>
      <c r="E23" s="277"/>
      <c r="F23" s="277"/>
      <c r="G23" s="277"/>
      <c r="H23" s="277"/>
      <c r="I23" s="277"/>
      <c r="J23" s="398">
        <f t="shared" si="9"/>
        <v>0</v>
      </c>
      <c r="K23" s="277"/>
      <c r="L23" s="277"/>
      <c r="M23" s="277"/>
      <c r="N23" s="301"/>
      <c r="O23" s="310"/>
      <c r="P23" s="301" t="s">
        <v>782</v>
      </c>
      <c r="Q23" s="301" t="s">
        <v>782</v>
      </c>
      <c r="R23" s="301" t="s">
        <v>782</v>
      </c>
      <c r="S23" s="301" t="s">
        <v>782</v>
      </c>
      <c r="T23" s="301" t="s">
        <v>782</v>
      </c>
      <c r="U23" s="301" t="s">
        <v>782</v>
      </c>
      <c r="V23" s="301" t="s">
        <v>782</v>
      </c>
      <c r="W23" s="301" t="s">
        <v>782</v>
      </c>
      <c r="X23" s="301" t="s">
        <v>782</v>
      </c>
      <c r="Y23" s="301" t="s">
        <v>782</v>
      </c>
      <c r="Z23" s="301" t="s">
        <v>782</v>
      </c>
      <c r="AA23" s="301" t="s">
        <v>782</v>
      </c>
      <c r="AB23" s="310"/>
      <c r="AC23" s="312" t="s">
        <v>3048</v>
      </c>
      <c r="AD23" s="301"/>
      <c r="AE23" s="322"/>
      <c r="AF23" s="301"/>
      <c r="AG23" s="296"/>
      <c r="AH23" s="408">
        <f t="shared" si="2"/>
        <v>0</v>
      </c>
      <c r="AI23" s="408">
        <f t="shared" si="3"/>
        <v>0</v>
      </c>
      <c r="AJ23" s="408">
        <f t="shared" si="4"/>
        <v>0</v>
      </c>
      <c r="AK23" s="408"/>
      <c r="AL23" s="408">
        <f t="shared" si="5"/>
        <v>0</v>
      </c>
      <c r="AM23" s="408">
        <f t="shared" si="6"/>
        <v>0</v>
      </c>
    </row>
    <row r="24" spans="1:39">
      <c r="A24" s="308">
        <v>14</v>
      </c>
      <c r="B24" s="111" t="s">
        <v>1770</v>
      </c>
      <c r="C24" s="54" t="s">
        <v>1408</v>
      </c>
      <c r="D24" s="277" t="s">
        <v>1409</v>
      </c>
      <c r="E24" s="277"/>
      <c r="F24" s="277"/>
      <c r="G24" s="277"/>
      <c r="H24" s="277"/>
      <c r="I24" s="277"/>
      <c r="J24" s="398">
        <f t="shared" si="9"/>
        <v>0</v>
      </c>
      <c r="K24" s="277"/>
      <c r="L24" s="277"/>
      <c r="M24" s="277"/>
      <c r="N24" s="301"/>
      <c r="O24" s="310"/>
      <c r="P24" s="301" t="s">
        <v>782</v>
      </c>
      <c r="Q24" s="301" t="s">
        <v>782</v>
      </c>
      <c r="R24" s="301" t="s">
        <v>782</v>
      </c>
      <c r="S24" s="301" t="s">
        <v>782</v>
      </c>
      <c r="T24" s="301" t="s">
        <v>782</v>
      </c>
      <c r="U24" s="301" t="s">
        <v>782</v>
      </c>
      <c r="V24" s="301" t="s">
        <v>782</v>
      </c>
      <c r="W24" s="301" t="s">
        <v>782</v>
      </c>
      <c r="X24" s="301" t="s">
        <v>782</v>
      </c>
      <c r="Y24" s="301" t="s">
        <v>782</v>
      </c>
      <c r="Z24" s="301" t="s">
        <v>782</v>
      </c>
      <c r="AA24" s="301" t="s">
        <v>782</v>
      </c>
      <c r="AB24" s="310"/>
      <c r="AC24" s="312" t="s">
        <v>3048</v>
      </c>
      <c r="AD24" s="301"/>
      <c r="AE24" s="322"/>
      <c r="AF24" s="301"/>
      <c r="AG24" s="296"/>
      <c r="AH24" s="408">
        <f t="shared" si="2"/>
        <v>0</v>
      </c>
      <c r="AI24" s="408">
        <f t="shared" si="3"/>
        <v>0</v>
      </c>
      <c r="AJ24" s="408">
        <f t="shared" si="4"/>
        <v>0</v>
      </c>
      <c r="AK24" s="408"/>
      <c r="AL24" s="408">
        <f t="shared" si="5"/>
        <v>0</v>
      </c>
      <c r="AM24" s="408">
        <f t="shared" si="6"/>
        <v>0</v>
      </c>
    </row>
    <row r="25" spans="1:39" ht="27.6">
      <c r="A25" s="308">
        <v>15</v>
      </c>
      <c r="B25" s="111" t="s">
        <v>1811</v>
      </c>
      <c r="C25" s="54" t="s">
        <v>1408</v>
      </c>
      <c r="D25" s="277" t="s">
        <v>1409</v>
      </c>
      <c r="E25" s="578">
        <f>MAX(E26,E30)+E29</f>
        <v>0</v>
      </c>
      <c r="F25" s="399">
        <f>SUM(F26,F29,F30)</f>
        <v>0</v>
      </c>
      <c r="G25" s="578">
        <f>MAX(G26,G30)+G29</f>
        <v>0</v>
      </c>
      <c r="H25" s="399">
        <f>MAX(H26,H29)+H30</f>
        <v>0</v>
      </c>
      <c r="I25" s="399">
        <f>MAX(I26,I29)+I30</f>
        <v>0</v>
      </c>
      <c r="J25" s="398">
        <f t="shared" si="9"/>
        <v>0</v>
      </c>
      <c r="K25" s="399">
        <f>SUM(K26,K29,K30)</f>
        <v>0</v>
      </c>
      <c r="L25" s="399">
        <f>SUM(L26,L29,L30)</f>
        <v>0</v>
      </c>
      <c r="M25" s="399">
        <f>SUM(M26,M29,M30)</f>
        <v>0</v>
      </c>
      <c r="N25" s="399">
        <f>SUM(N26,N29,N30)</f>
        <v>0</v>
      </c>
      <c r="O25" s="309"/>
      <c r="P25" s="301" t="s">
        <v>782</v>
      </c>
      <c r="Q25" s="301" t="s">
        <v>782</v>
      </c>
      <c r="R25" s="301" t="s">
        <v>782</v>
      </c>
      <c r="S25" s="301" t="s">
        <v>782</v>
      </c>
      <c r="T25" s="301" t="s">
        <v>782</v>
      </c>
      <c r="U25" s="301" t="s">
        <v>782</v>
      </c>
      <c r="V25" s="301" t="s">
        <v>782</v>
      </c>
      <c r="W25" s="301" t="s">
        <v>782</v>
      </c>
      <c r="X25" s="301" t="s">
        <v>782</v>
      </c>
      <c r="Y25" s="301" t="s">
        <v>782</v>
      </c>
      <c r="Z25" s="301" t="s">
        <v>782</v>
      </c>
      <c r="AA25" s="301" t="s">
        <v>782</v>
      </c>
      <c r="AB25" s="310"/>
      <c r="AC25" s="312" t="s">
        <v>3048</v>
      </c>
      <c r="AD25" s="301"/>
      <c r="AE25" s="322"/>
      <c r="AF25" s="301"/>
      <c r="AG25" s="296"/>
      <c r="AH25" s="408">
        <f t="shared" si="2"/>
        <v>0</v>
      </c>
      <c r="AI25" s="408">
        <f t="shared" si="3"/>
        <v>0</v>
      </c>
      <c r="AJ25" s="408">
        <f t="shared" si="4"/>
        <v>0</v>
      </c>
      <c r="AK25" s="408"/>
      <c r="AL25" s="408">
        <f t="shared" si="5"/>
        <v>0</v>
      </c>
      <c r="AM25" s="408">
        <f t="shared" si="6"/>
        <v>0</v>
      </c>
    </row>
    <row r="26" spans="1:39" ht="24" customHeight="1">
      <c r="A26" s="308">
        <v>16</v>
      </c>
      <c r="B26" s="111" t="s">
        <v>1771</v>
      </c>
      <c r="C26" s="54" t="s">
        <v>1408</v>
      </c>
      <c r="D26" s="277" t="s">
        <v>1409</v>
      </c>
      <c r="E26" s="323"/>
      <c r="F26" s="319"/>
      <c r="G26" s="277"/>
      <c r="H26" s="277"/>
      <c r="I26" s="318"/>
      <c r="J26" s="398">
        <f t="shared" si="9"/>
        <v>0</v>
      </c>
      <c r="K26" s="277"/>
      <c r="L26" s="277"/>
      <c r="M26" s="315"/>
      <c r="N26" s="329"/>
      <c r="O26" s="310"/>
      <c r="P26" s="301" t="s">
        <v>782</v>
      </c>
      <c r="Q26" s="301" t="s">
        <v>782</v>
      </c>
      <c r="R26" s="301" t="s">
        <v>782</v>
      </c>
      <c r="S26" s="301" t="s">
        <v>782</v>
      </c>
      <c r="T26" s="301" t="s">
        <v>782</v>
      </c>
      <c r="U26" s="301" t="s">
        <v>782</v>
      </c>
      <c r="V26" s="301" t="s">
        <v>782</v>
      </c>
      <c r="W26" s="301" t="s">
        <v>782</v>
      </c>
      <c r="X26" s="301" t="s">
        <v>782</v>
      </c>
      <c r="Y26" s="301" t="s">
        <v>782</v>
      </c>
      <c r="Z26" s="301" t="s">
        <v>782</v>
      </c>
      <c r="AA26" s="301" t="s">
        <v>782</v>
      </c>
      <c r="AB26" s="310"/>
      <c r="AC26" s="312" t="s">
        <v>3048</v>
      </c>
      <c r="AD26" s="301"/>
      <c r="AE26" s="322"/>
      <c r="AF26" s="301"/>
      <c r="AG26" s="296"/>
      <c r="AH26" s="408">
        <f t="shared" si="2"/>
        <v>0</v>
      </c>
      <c r="AI26" s="408">
        <f t="shared" si="3"/>
        <v>0</v>
      </c>
      <c r="AJ26" s="408">
        <f t="shared" si="4"/>
        <v>0</v>
      </c>
      <c r="AK26" s="408"/>
      <c r="AL26" s="408">
        <f t="shared" si="5"/>
        <v>0</v>
      </c>
      <c r="AM26" s="408">
        <f t="shared" si="6"/>
        <v>0</v>
      </c>
    </row>
    <row r="27" spans="1:39" ht="27.6">
      <c r="A27" s="308">
        <v>17</v>
      </c>
      <c r="B27" s="111" t="s">
        <v>1809</v>
      </c>
      <c r="C27" s="54" t="s">
        <v>1408</v>
      </c>
      <c r="D27" s="277" t="s">
        <v>1409</v>
      </c>
      <c r="E27" s="323"/>
      <c r="F27" s="319"/>
      <c r="G27" s="277"/>
      <c r="H27" s="277"/>
      <c r="I27" s="318"/>
      <c r="J27" s="398">
        <f t="shared" si="9"/>
        <v>0</v>
      </c>
      <c r="K27" s="277"/>
      <c r="L27" s="277"/>
      <c r="M27" s="330"/>
      <c r="N27" s="329"/>
      <c r="O27" s="310"/>
      <c r="P27" s="301" t="s">
        <v>782</v>
      </c>
      <c r="Q27" s="301" t="s">
        <v>782</v>
      </c>
      <c r="R27" s="301" t="s">
        <v>782</v>
      </c>
      <c r="S27" s="301" t="s">
        <v>782</v>
      </c>
      <c r="T27" s="301" t="s">
        <v>782</v>
      </c>
      <c r="U27" s="301" t="s">
        <v>782</v>
      </c>
      <c r="V27" s="301" t="s">
        <v>782</v>
      </c>
      <c r="W27" s="301" t="s">
        <v>782</v>
      </c>
      <c r="X27" s="301" t="s">
        <v>782</v>
      </c>
      <c r="Y27" s="301" t="s">
        <v>782</v>
      </c>
      <c r="Z27" s="301" t="s">
        <v>782</v>
      </c>
      <c r="AA27" s="301" t="s">
        <v>782</v>
      </c>
      <c r="AB27" s="310"/>
      <c r="AC27" s="312" t="s">
        <v>3048</v>
      </c>
      <c r="AD27" s="301"/>
      <c r="AE27" s="322"/>
      <c r="AF27" s="301"/>
      <c r="AG27" s="296"/>
      <c r="AH27" s="408">
        <f t="shared" si="2"/>
        <v>0</v>
      </c>
      <c r="AI27" s="408">
        <f t="shared" si="3"/>
        <v>0</v>
      </c>
      <c r="AJ27" s="408">
        <f t="shared" si="4"/>
        <v>0</v>
      </c>
      <c r="AK27" s="408"/>
      <c r="AL27" s="408">
        <f t="shared" si="5"/>
        <v>0</v>
      </c>
      <c r="AM27" s="408">
        <f t="shared" si="6"/>
        <v>0</v>
      </c>
    </row>
    <row r="28" spans="1:39">
      <c r="A28" s="308">
        <v>18</v>
      </c>
      <c r="B28" s="111" t="s">
        <v>1810</v>
      </c>
      <c r="C28" s="54" t="s">
        <v>1408</v>
      </c>
      <c r="D28" s="277" t="s">
        <v>1409</v>
      </c>
      <c r="E28" s="323"/>
      <c r="F28" s="319"/>
      <c r="G28" s="277"/>
      <c r="H28" s="277"/>
      <c r="I28" s="318"/>
      <c r="J28" s="398">
        <f t="shared" si="9"/>
        <v>0</v>
      </c>
      <c r="K28" s="277"/>
      <c r="L28" s="277"/>
      <c r="M28" s="330"/>
      <c r="N28" s="329"/>
      <c r="O28" s="310"/>
      <c r="P28" s="301" t="s">
        <v>782</v>
      </c>
      <c r="Q28" s="301" t="s">
        <v>782</v>
      </c>
      <c r="R28" s="301" t="s">
        <v>782</v>
      </c>
      <c r="S28" s="301" t="s">
        <v>782</v>
      </c>
      <c r="T28" s="301" t="s">
        <v>782</v>
      </c>
      <c r="U28" s="301" t="s">
        <v>782</v>
      </c>
      <c r="V28" s="301" t="s">
        <v>782</v>
      </c>
      <c r="W28" s="301" t="s">
        <v>782</v>
      </c>
      <c r="X28" s="301" t="s">
        <v>782</v>
      </c>
      <c r="Y28" s="301" t="s">
        <v>782</v>
      </c>
      <c r="Z28" s="301" t="s">
        <v>782</v>
      </c>
      <c r="AA28" s="301" t="s">
        <v>782</v>
      </c>
      <c r="AB28" s="310"/>
      <c r="AC28" s="312" t="s">
        <v>3048</v>
      </c>
      <c r="AD28" s="301"/>
      <c r="AE28" s="322"/>
      <c r="AF28" s="301"/>
      <c r="AG28" s="296"/>
      <c r="AH28" s="408">
        <f t="shared" si="2"/>
        <v>0</v>
      </c>
      <c r="AI28" s="408">
        <f t="shared" si="3"/>
        <v>0</v>
      </c>
      <c r="AJ28" s="408">
        <f t="shared" si="4"/>
        <v>0</v>
      </c>
      <c r="AK28" s="408"/>
      <c r="AL28" s="408">
        <f t="shared" si="5"/>
        <v>0</v>
      </c>
      <c r="AM28" s="408">
        <f t="shared" si="6"/>
        <v>0</v>
      </c>
    </row>
    <row r="29" spans="1:39">
      <c r="A29" s="308">
        <v>19</v>
      </c>
      <c r="B29" s="111" t="s">
        <v>1783</v>
      </c>
      <c r="C29" s="54" t="s">
        <v>1408</v>
      </c>
      <c r="D29" s="277" t="s">
        <v>1409</v>
      </c>
      <c r="E29" s="323"/>
      <c r="F29" s="319"/>
      <c r="G29" s="277"/>
      <c r="H29" s="277"/>
      <c r="I29" s="318"/>
      <c r="J29" s="398">
        <f t="shared" si="9"/>
        <v>0</v>
      </c>
      <c r="K29" s="277"/>
      <c r="L29" s="277"/>
      <c r="M29" s="315"/>
      <c r="N29" s="329"/>
      <c r="O29" s="310"/>
      <c r="P29" s="301" t="s">
        <v>782</v>
      </c>
      <c r="Q29" s="301" t="s">
        <v>782</v>
      </c>
      <c r="R29" s="301" t="s">
        <v>782</v>
      </c>
      <c r="S29" s="301" t="s">
        <v>782</v>
      </c>
      <c r="T29" s="301" t="s">
        <v>782</v>
      </c>
      <c r="U29" s="301" t="s">
        <v>782</v>
      </c>
      <c r="V29" s="301" t="s">
        <v>782</v>
      </c>
      <c r="W29" s="301" t="s">
        <v>782</v>
      </c>
      <c r="X29" s="301" t="s">
        <v>782</v>
      </c>
      <c r="Y29" s="301" t="s">
        <v>782</v>
      </c>
      <c r="Z29" s="301" t="s">
        <v>782</v>
      </c>
      <c r="AA29" s="301" t="s">
        <v>782</v>
      </c>
      <c r="AB29" s="310"/>
      <c r="AC29" s="312" t="s">
        <v>3048</v>
      </c>
      <c r="AD29" s="301"/>
      <c r="AE29" s="322"/>
      <c r="AF29" s="301"/>
      <c r="AG29" s="296"/>
      <c r="AH29" s="408">
        <f t="shared" si="2"/>
        <v>0</v>
      </c>
      <c r="AI29" s="408">
        <f t="shared" si="3"/>
        <v>0</v>
      </c>
      <c r="AJ29" s="408">
        <f t="shared" si="4"/>
        <v>0</v>
      </c>
      <c r="AK29" s="408"/>
      <c r="AL29" s="408">
        <f t="shared" si="5"/>
        <v>0</v>
      </c>
      <c r="AM29" s="408">
        <f t="shared" si="6"/>
        <v>0</v>
      </c>
    </row>
    <row r="30" spans="1:39">
      <c r="A30" s="308">
        <v>20</v>
      </c>
      <c r="B30" s="111" t="s">
        <v>1770</v>
      </c>
      <c r="C30" s="54" t="s">
        <v>1408</v>
      </c>
      <c r="D30" s="277" t="s">
        <v>1409</v>
      </c>
      <c r="E30" s="323"/>
      <c r="F30" s="319"/>
      <c r="G30" s="277"/>
      <c r="H30" s="277"/>
      <c r="I30" s="324"/>
      <c r="J30" s="398">
        <f>SUM(K30:L30)</f>
        <v>0</v>
      </c>
      <c r="K30" s="301"/>
      <c r="L30" s="301"/>
      <c r="M30" s="301"/>
      <c r="N30" s="329"/>
      <c r="O30" s="310"/>
      <c r="P30" s="301" t="s">
        <v>782</v>
      </c>
      <c r="Q30" s="301" t="s">
        <v>782</v>
      </c>
      <c r="R30" s="301" t="s">
        <v>782</v>
      </c>
      <c r="S30" s="301" t="s">
        <v>782</v>
      </c>
      <c r="T30" s="301" t="s">
        <v>782</v>
      </c>
      <c r="U30" s="301" t="s">
        <v>782</v>
      </c>
      <c r="V30" s="301" t="s">
        <v>782</v>
      </c>
      <c r="W30" s="301" t="s">
        <v>782</v>
      </c>
      <c r="X30" s="301" t="s">
        <v>782</v>
      </c>
      <c r="Y30" s="301" t="s">
        <v>782</v>
      </c>
      <c r="Z30" s="301" t="s">
        <v>782</v>
      </c>
      <c r="AA30" s="301" t="s">
        <v>782</v>
      </c>
      <c r="AB30" s="310"/>
      <c r="AC30" s="312" t="s">
        <v>3048</v>
      </c>
      <c r="AD30" s="301"/>
      <c r="AE30" s="322"/>
      <c r="AF30" s="301"/>
      <c r="AG30" s="296"/>
      <c r="AH30" s="408">
        <f t="shared" si="2"/>
        <v>0</v>
      </c>
      <c r="AI30" s="408">
        <f t="shared" si="3"/>
        <v>0</v>
      </c>
      <c r="AJ30" s="408">
        <f t="shared" si="4"/>
        <v>0</v>
      </c>
      <c r="AK30" s="408"/>
      <c r="AL30" s="408">
        <f t="shared" si="5"/>
        <v>0</v>
      </c>
      <c r="AM30" s="408">
        <f t="shared" si="6"/>
        <v>0</v>
      </c>
    </row>
    <row r="31" spans="1:39" ht="27.6">
      <c r="A31" s="308">
        <v>21</v>
      </c>
      <c r="B31" s="111" t="s">
        <v>1809</v>
      </c>
      <c r="C31" s="54" t="s">
        <v>1408</v>
      </c>
      <c r="D31" s="277" t="s">
        <v>1409</v>
      </c>
      <c r="E31" s="323"/>
      <c r="F31" s="319"/>
      <c r="G31" s="277"/>
      <c r="H31" s="277"/>
      <c r="I31" s="324"/>
      <c r="J31" s="398">
        <f t="shared" si="9"/>
        <v>0</v>
      </c>
      <c r="K31" s="301"/>
      <c r="L31" s="301"/>
      <c r="M31" s="322"/>
      <c r="N31" s="329"/>
      <c r="O31" s="310"/>
      <c r="P31" s="301" t="s">
        <v>782</v>
      </c>
      <c r="Q31" s="301" t="s">
        <v>782</v>
      </c>
      <c r="R31" s="301" t="s">
        <v>782</v>
      </c>
      <c r="S31" s="301" t="s">
        <v>782</v>
      </c>
      <c r="T31" s="301" t="s">
        <v>782</v>
      </c>
      <c r="U31" s="301" t="s">
        <v>782</v>
      </c>
      <c r="V31" s="301" t="s">
        <v>782</v>
      </c>
      <c r="W31" s="301" t="s">
        <v>782</v>
      </c>
      <c r="X31" s="301" t="s">
        <v>782</v>
      </c>
      <c r="Y31" s="301" t="s">
        <v>782</v>
      </c>
      <c r="Z31" s="301" t="s">
        <v>782</v>
      </c>
      <c r="AA31" s="301" t="s">
        <v>782</v>
      </c>
      <c r="AB31" s="310"/>
      <c r="AC31" s="312" t="s">
        <v>3048</v>
      </c>
      <c r="AD31" s="301"/>
      <c r="AE31" s="322"/>
      <c r="AF31" s="301"/>
      <c r="AG31" s="296"/>
      <c r="AH31" s="408">
        <f t="shared" si="2"/>
        <v>0</v>
      </c>
      <c r="AI31" s="408">
        <f t="shared" si="3"/>
        <v>0</v>
      </c>
      <c r="AJ31" s="408">
        <f t="shared" si="4"/>
        <v>0</v>
      </c>
      <c r="AK31" s="408"/>
      <c r="AL31" s="408">
        <f t="shared" si="5"/>
        <v>0</v>
      </c>
      <c r="AM31" s="408">
        <f t="shared" si="6"/>
        <v>0</v>
      </c>
    </row>
    <row r="32" spans="1:39" ht="16.2" thickBot="1">
      <c r="A32" s="308">
        <v>22</v>
      </c>
      <c r="B32" s="111" t="s">
        <v>1808</v>
      </c>
      <c r="C32" s="54" t="s">
        <v>1408</v>
      </c>
      <c r="D32" s="277" t="s">
        <v>1409</v>
      </c>
      <c r="E32" s="325"/>
      <c r="F32" s="326"/>
      <c r="G32" s="327"/>
      <c r="H32" s="321"/>
      <c r="I32" s="328"/>
      <c r="J32" s="398">
        <f t="shared" si="9"/>
        <v>0</v>
      </c>
      <c r="K32" s="331"/>
      <c r="L32" s="331"/>
      <c r="M32" s="332"/>
      <c r="N32" s="329"/>
      <c r="O32" s="310"/>
      <c r="P32" s="301" t="s">
        <v>782</v>
      </c>
      <c r="Q32" s="301" t="s">
        <v>782</v>
      </c>
      <c r="R32" s="301" t="s">
        <v>782</v>
      </c>
      <c r="S32" s="301" t="s">
        <v>782</v>
      </c>
      <c r="T32" s="301" t="s">
        <v>782</v>
      </c>
      <c r="U32" s="301" t="s">
        <v>782</v>
      </c>
      <c r="V32" s="301" t="s">
        <v>782</v>
      </c>
      <c r="W32" s="301" t="s">
        <v>782</v>
      </c>
      <c r="X32" s="301" t="s">
        <v>782</v>
      </c>
      <c r="Y32" s="301" t="s">
        <v>782</v>
      </c>
      <c r="Z32" s="301" t="s">
        <v>782</v>
      </c>
      <c r="AA32" s="301" t="s">
        <v>782</v>
      </c>
      <c r="AB32" s="301" t="s">
        <v>782</v>
      </c>
      <c r="AC32" s="312" t="s">
        <v>3048</v>
      </c>
      <c r="AD32" s="301"/>
      <c r="AE32" s="322"/>
      <c r="AF32" s="301"/>
      <c r="AG32" s="296"/>
      <c r="AH32" s="408">
        <f t="shared" si="2"/>
        <v>0</v>
      </c>
      <c r="AI32" s="408">
        <f t="shared" si="3"/>
        <v>0</v>
      </c>
      <c r="AJ32" s="408">
        <f t="shared" si="4"/>
        <v>0</v>
      </c>
      <c r="AK32" s="408"/>
      <c r="AL32" s="408">
        <f t="shared" si="5"/>
        <v>0</v>
      </c>
      <c r="AM32" s="408">
        <f t="shared" si="6"/>
        <v>0</v>
      </c>
    </row>
    <row r="33" spans="1:39" ht="36.6" customHeight="1">
      <c r="A33" s="308">
        <v>23</v>
      </c>
      <c r="B33" s="111" t="s">
        <v>1410</v>
      </c>
      <c r="C33" s="54" t="s">
        <v>1408</v>
      </c>
      <c r="D33" s="277" t="s">
        <v>1409</v>
      </c>
      <c r="E33" s="399">
        <f>MAX(E34,E36)+E35</f>
        <v>0</v>
      </c>
      <c r="F33" s="399">
        <f>SUM(F34,F35,F36)</f>
        <v>0</v>
      </c>
      <c r="G33" s="399">
        <f>MAX(G34,G36)+G35</f>
        <v>0</v>
      </c>
      <c r="H33" s="399">
        <f>MAX(H34,H36)+H35</f>
        <v>0</v>
      </c>
      <c r="I33" s="399">
        <f>MAX(I34,I36)+I35</f>
        <v>0</v>
      </c>
      <c r="J33" s="398">
        <f t="shared" si="9"/>
        <v>0</v>
      </c>
      <c r="K33" s="399">
        <f>SUM(K34,K35,K36)</f>
        <v>0</v>
      </c>
      <c r="L33" s="399">
        <f>SUM(L34,L35,L36)</f>
        <v>0</v>
      </c>
      <c r="M33" s="399">
        <f>SUM(M34,M35,M36)</f>
        <v>0</v>
      </c>
      <c r="N33" s="399">
        <f>SUM(N34,N35,N36)</f>
        <v>0</v>
      </c>
      <c r="O33" s="301" t="s">
        <v>782</v>
      </c>
      <c r="P33" s="301" t="s">
        <v>782</v>
      </c>
      <c r="Q33" s="301" t="s">
        <v>782</v>
      </c>
      <c r="R33" s="301" t="s">
        <v>782</v>
      </c>
      <c r="S33" s="301" t="s">
        <v>782</v>
      </c>
      <c r="T33" s="310"/>
      <c r="U33" s="301" t="s">
        <v>782</v>
      </c>
      <c r="V33" s="301" t="s">
        <v>782</v>
      </c>
      <c r="W33" s="301" t="s">
        <v>782</v>
      </c>
      <c r="X33" s="301" t="s">
        <v>782</v>
      </c>
      <c r="Y33" s="301" t="s">
        <v>782</v>
      </c>
      <c r="Z33" s="301" t="s">
        <v>782</v>
      </c>
      <c r="AA33" s="301" t="s">
        <v>782</v>
      </c>
      <c r="AB33" s="301" t="s">
        <v>782</v>
      </c>
      <c r="AC33" s="412" t="s">
        <v>3018</v>
      </c>
      <c r="AD33" s="301"/>
      <c r="AE33" s="322"/>
      <c r="AF33" s="301"/>
      <c r="AG33" s="296"/>
      <c r="AH33" s="408">
        <f t="shared" si="2"/>
        <v>0</v>
      </c>
      <c r="AI33" s="408">
        <f t="shared" si="3"/>
        <v>0</v>
      </c>
      <c r="AJ33" s="408">
        <f t="shared" si="4"/>
        <v>0</v>
      </c>
      <c r="AK33" s="408"/>
      <c r="AL33" s="408">
        <f t="shared" si="5"/>
        <v>0</v>
      </c>
      <c r="AM33" s="408">
        <f t="shared" si="6"/>
        <v>0</v>
      </c>
    </row>
    <row r="34" spans="1:39" ht="22.5" customHeight="1">
      <c r="A34" s="308">
        <v>24</v>
      </c>
      <c r="B34" s="111" t="s">
        <v>1807</v>
      </c>
      <c r="C34" s="54" t="s">
        <v>1408</v>
      </c>
      <c r="D34" s="277" t="s">
        <v>1409</v>
      </c>
      <c r="E34" s="323"/>
      <c r="F34" s="319"/>
      <c r="G34" s="277"/>
      <c r="H34" s="277"/>
      <c r="I34" s="318"/>
      <c r="J34" s="398">
        <f t="shared" si="9"/>
        <v>0</v>
      </c>
      <c r="K34" s="277"/>
      <c r="L34" s="277"/>
      <c r="M34" s="277"/>
      <c r="N34" s="301"/>
      <c r="O34" s="301" t="s">
        <v>782</v>
      </c>
      <c r="P34" s="301" t="s">
        <v>782</v>
      </c>
      <c r="Q34" s="301" t="s">
        <v>782</v>
      </c>
      <c r="R34" s="301" t="s">
        <v>782</v>
      </c>
      <c r="S34" s="301" t="s">
        <v>782</v>
      </c>
      <c r="T34" s="310"/>
      <c r="U34" s="301" t="s">
        <v>782</v>
      </c>
      <c r="V34" s="301" t="s">
        <v>782</v>
      </c>
      <c r="W34" s="301" t="s">
        <v>782</v>
      </c>
      <c r="X34" s="301" t="s">
        <v>782</v>
      </c>
      <c r="Y34" s="301" t="s">
        <v>782</v>
      </c>
      <c r="Z34" s="301" t="s">
        <v>782</v>
      </c>
      <c r="AA34" s="301" t="s">
        <v>782</v>
      </c>
      <c r="AB34" s="310"/>
      <c r="AC34" s="412" t="s">
        <v>3018</v>
      </c>
      <c r="AD34" s="301"/>
      <c r="AE34" s="322"/>
      <c r="AF34" s="301"/>
      <c r="AG34" s="296"/>
      <c r="AH34" s="408">
        <f t="shared" si="2"/>
        <v>0</v>
      </c>
      <c r="AI34" s="408">
        <f t="shared" si="3"/>
        <v>0</v>
      </c>
      <c r="AJ34" s="408">
        <f t="shared" si="4"/>
        <v>0</v>
      </c>
      <c r="AK34" s="408"/>
      <c r="AL34" s="408">
        <f t="shared" si="5"/>
        <v>0</v>
      </c>
      <c r="AM34" s="408">
        <f t="shared" si="6"/>
        <v>0</v>
      </c>
    </row>
    <row r="35" spans="1:39" ht="21.75" customHeight="1">
      <c r="A35" s="308">
        <v>25</v>
      </c>
      <c r="B35" s="111" t="s">
        <v>1806</v>
      </c>
      <c r="C35" s="54" t="s">
        <v>1408</v>
      </c>
      <c r="D35" s="277" t="s">
        <v>1409</v>
      </c>
      <c r="E35" s="323"/>
      <c r="F35" s="319"/>
      <c r="G35" s="277"/>
      <c r="H35" s="277"/>
      <c r="I35" s="318"/>
      <c r="J35" s="398">
        <f t="shared" si="9"/>
        <v>0</v>
      </c>
      <c r="K35" s="277"/>
      <c r="L35" s="277"/>
      <c r="M35" s="277"/>
      <c r="N35" s="301"/>
      <c r="O35" s="301" t="s">
        <v>782</v>
      </c>
      <c r="P35" s="301" t="s">
        <v>782</v>
      </c>
      <c r="Q35" s="301" t="s">
        <v>782</v>
      </c>
      <c r="R35" s="301" t="s">
        <v>782</v>
      </c>
      <c r="S35" s="301" t="s">
        <v>782</v>
      </c>
      <c r="T35" s="310"/>
      <c r="U35" s="301" t="s">
        <v>782</v>
      </c>
      <c r="V35" s="301" t="s">
        <v>782</v>
      </c>
      <c r="W35" s="301" t="s">
        <v>782</v>
      </c>
      <c r="X35" s="301" t="s">
        <v>782</v>
      </c>
      <c r="Y35" s="301" t="s">
        <v>782</v>
      </c>
      <c r="Z35" s="301" t="s">
        <v>782</v>
      </c>
      <c r="AA35" s="301" t="s">
        <v>782</v>
      </c>
      <c r="AB35" s="310"/>
      <c r="AC35" s="412" t="s">
        <v>3018</v>
      </c>
      <c r="AD35" s="301"/>
      <c r="AE35" s="322"/>
      <c r="AF35" s="301"/>
      <c r="AG35" s="296"/>
      <c r="AH35" s="408">
        <f t="shared" si="2"/>
        <v>0</v>
      </c>
      <c r="AI35" s="408">
        <f t="shared" si="3"/>
        <v>0</v>
      </c>
      <c r="AJ35" s="408">
        <f t="shared" si="4"/>
        <v>0</v>
      </c>
      <c r="AK35" s="408"/>
      <c r="AL35" s="408">
        <f t="shared" si="5"/>
        <v>0</v>
      </c>
      <c r="AM35" s="408">
        <f t="shared" si="6"/>
        <v>0</v>
      </c>
    </row>
    <row r="36" spans="1:39" ht="23.25" customHeight="1">
      <c r="A36" s="308">
        <v>26</v>
      </c>
      <c r="B36" s="111" t="s">
        <v>1805</v>
      </c>
      <c r="C36" s="54" t="s">
        <v>1408</v>
      </c>
      <c r="D36" s="277" t="s">
        <v>1409</v>
      </c>
      <c r="E36" s="277"/>
      <c r="F36" s="277"/>
      <c r="G36" s="277"/>
      <c r="H36" s="277"/>
      <c r="I36" s="277"/>
      <c r="J36" s="398">
        <f t="shared" si="9"/>
        <v>0</v>
      </c>
      <c r="K36" s="277"/>
      <c r="L36" s="277"/>
      <c r="M36" s="277"/>
      <c r="N36" s="301"/>
      <c r="O36" s="301" t="s">
        <v>782</v>
      </c>
      <c r="P36" s="301" t="s">
        <v>782</v>
      </c>
      <c r="Q36" s="301" t="s">
        <v>782</v>
      </c>
      <c r="R36" s="301" t="s">
        <v>782</v>
      </c>
      <c r="S36" s="301" t="s">
        <v>782</v>
      </c>
      <c r="T36" s="310"/>
      <c r="U36" s="301" t="s">
        <v>782</v>
      </c>
      <c r="V36" s="301" t="s">
        <v>782</v>
      </c>
      <c r="W36" s="301" t="s">
        <v>782</v>
      </c>
      <c r="X36" s="301" t="s">
        <v>782</v>
      </c>
      <c r="Y36" s="301" t="s">
        <v>782</v>
      </c>
      <c r="Z36" s="301" t="s">
        <v>782</v>
      </c>
      <c r="AA36" s="301" t="s">
        <v>782</v>
      </c>
      <c r="AB36" s="310"/>
      <c r="AC36" s="412" t="s">
        <v>3018</v>
      </c>
      <c r="AD36" s="301"/>
      <c r="AE36" s="322"/>
      <c r="AF36" s="301"/>
      <c r="AG36" s="296"/>
      <c r="AH36" s="408">
        <f t="shared" si="2"/>
        <v>0</v>
      </c>
      <c r="AI36" s="408">
        <f t="shared" si="3"/>
        <v>0</v>
      </c>
      <c r="AJ36" s="408">
        <f t="shared" si="4"/>
        <v>0</v>
      </c>
      <c r="AK36" s="408"/>
      <c r="AL36" s="408">
        <f t="shared" si="5"/>
        <v>0</v>
      </c>
      <c r="AM36" s="408">
        <f t="shared" si="6"/>
        <v>0</v>
      </c>
    </row>
    <row r="37" spans="1:39" ht="24" customHeight="1">
      <c r="A37" s="308">
        <v>27</v>
      </c>
      <c r="B37" s="111" t="s">
        <v>1804</v>
      </c>
      <c r="C37" s="54" t="s">
        <v>1408</v>
      </c>
      <c r="D37" s="277" t="s">
        <v>1409</v>
      </c>
      <c r="E37" s="399">
        <f>MAX(E38,E39,E40,E41)</f>
        <v>0</v>
      </c>
      <c r="F37" s="399">
        <f>SUM(F38,F39,F40,F41)</f>
        <v>0</v>
      </c>
      <c r="G37" s="399">
        <f>MAX(G38,G39,G40,G41)</f>
        <v>0</v>
      </c>
      <c r="H37" s="399">
        <f>MAX(H38,H39,H40,H41)</f>
        <v>0</v>
      </c>
      <c r="I37" s="399">
        <f>MAX(I38,I39,I40,I41)</f>
        <v>0</v>
      </c>
      <c r="J37" s="398">
        <f t="shared" si="9"/>
        <v>0</v>
      </c>
      <c r="K37" s="399">
        <f>SUM(K38,K39,K40,K41)</f>
        <v>0</v>
      </c>
      <c r="L37" s="399">
        <f>SUM(L38,L39,L40,L41)</f>
        <v>0</v>
      </c>
      <c r="M37" s="399">
        <f>SUM(M38,M39,M40,M41)</f>
        <v>0</v>
      </c>
      <c r="N37" s="399">
        <f>SUM(N38,N39,N40,N41)</f>
        <v>0</v>
      </c>
      <c r="O37" s="301" t="s">
        <v>782</v>
      </c>
      <c r="P37" s="301" t="s">
        <v>782</v>
      </c>
      <c r="Q37" s="301" t="s">
        <v>782</v>
      </c>
      <c r="R37" s="301" t="s">
        <v>782</v>
      </c>
      <c r="S37" s="301" t="s">
        <v>782</v>
      </c>
      <c r="T37" s="301" t="s">
        <v>782</v>
      </c>
      <c r="U37" s="301" t="s">
        <v>782</v>
      </c>
      <c r="V37" s="301" t="s">
        <v>782</v>
      </c>
      <c r="W37" s="301" t="s">
        <v>782</v>
      </c>
      <c r="X37" s="301" t="s">
        <v>782</v>
      </c>
      <c r="Y37" s="301" t="s">
        <v>782</v>
      </c>
      <c r="Z37" s="301" t="s">
        <v>782</v>
      </c>
      <c r="AA37" s="301" t="s">
        <v>782</v>
      </c>
      <c r="AB37" s="301" t="s">
        <v>782</v>
      </c>
      <c r="AC37" s="312"/>
      <c r="AD37" s="301"/>
      <c r="AE37" s="322"/>
      <c r="AF37" s="301"/>
      <c r="AG37" s="296"/>
      <c r="AH37" s="408">
        <f t="shared" si="2"/>
        <v>0</v>
      </c>
      <c r="AI37" s="408">
        <f t="shared" si="3"/>
        <v>0</v>
      </c>
      <c r="AJ37" s="408">
        <f t="shared" si="4"/>
        <v>0</v>
      </c>
      <c r="AK37" s="408"/>
      <c r="AL37" s="408">
        <f t="shared" si="5"/>
        <v>0</v>
      </c>
      <c r="AM37" s="408">
        <f t="shared" si="6"/>
        <v>0</v>
      </c>
    </row>
    <row r="38" spans="1:39" ht="51.75" customHeight="1">
      <c r="A38" s="308">
        <v>28</v>
      </c>
      <c r="B38" s="111" t="s">
        <v>1803</v>
      </c>
      <c r="C38" s="54" t="s">
        <v>1408</v>
      </c>
      <c r="D38" s="277" t="s">
        <v>1409</v>
      </c>
      <c r="E38" s="323"/>
      <c r="F38" s="319"/>
      <c r="G38" s="277"/>
      <c r="H38" s="277"/>
      <c r="I38" s="318"/>
      <c r="J38" s="398">
        <f t="shared" si="9"/>
        <v>0</v>
      </c>
      <c r="K38" s="277"/>
      <c r="L38" s="277"/>
      <c r="M38" s="277"/>
      <c r="N38" s="301"/>
      <c r="O38" s="310"/>
      <c r="P38" s="301" t="s">
        <v>782</v>
      </c>
      <c r="Q38" s="301" t="s">
        <v>782</v>
      </c>
      <c r="R38" s="301" t="s">
        <v>782</v>
      </c>
      <c r="S38" s="301" t="s">
        <v>782</v>
      </c>
      <c r="T38" s="301" t="s">
        <v>782</v>
      </c>
      <c r="U38" s="301" t="s">
        <v>782</v>
      </c>
      <c r="V38" s="301" t="s">
        <v>782</v>
      </c>
      <c r="W38" s="301" t="s">
        <v>782</v>
      </c>
      <c r="X38" s="301" t="s">
        <v>782</v>
      </c>
      <c r="Y38" s="301" t="s">
        <v>782</v>
      </c>
      <c r="Z38" s="301" t="s">
        <v>782</v>
      </c>
      <c r="AA38" s="301" t="s">
        <v>782</v>
      </c>
      <c r="AB38" s="301" t="s">
        <v>782</v>
      </c>
      <c r="AC38" s="312" t="s">
        <v>3051</v>
      </c>
      <c r="AD38" s="301"/>
      <c r="AE38" s="322"/>
      <c r="AF38" s="301"/>
      <c r="AG38" s="296"/>
      <c r="AH38" s="408">
        <f t="shared" si="2"/>
        <v>0</v>
      </c>
      <c r="AI38" s="408">
        <f t="shared" si="3"/>
        <v>0</v>
      </c>
      <c r="AJ38" s="408">
        <f t="shared" si="4"/>
        <v>0</v>
      </c>
      <c r="AK38" s="408"/>
      <c r="AL38" s="408">
        <f t="shared" si="5"/>
        <v>0</v>
      </c>
      <c r="AM38" s="408">
        <f t="shared" si="6"/>
        <v>0</v>
      </c>
    </row>
    <row r="39" spans="1:39" ht="14.25" customHeight="1">
      <c r="A39" s="308">
        <v>29</v>
      </c>
      <c r="B39" s="111" t="s">
        <v>1727</v>
      </c>
      <c r="C39" s="54" t="s">
        <v>1408</v>
      </c>
      <c r="D39" s="277" t="s">
        <v>1409</v>
      </c>
      <c r="E39" s="323"/>
      <c r="F39" s="319"/>
      <c r="G39" s="277"/>
      <c r="H39" s="277"/>
      <c r="I39" s="318"/>
      <c r="J39" s="398">
        <f t="shared" si="9"/>
        <v>0</v>
      </c>
      <c r="K39" s="277"/>
      <c r="L39" s="277"/>
      <c r="M39" s="277"/>
      <c r="N39" s="301"/>
      <c r="O39" s="301" t="s">
        <v>782</v>
      </c>
      <c r="P39" s="301" t="s">
        <v>782</v>
      </c>
      <c r="Q39" s="301" t="s">
        <v>782</v>
      </c>
      <c r="R39" s="301" t="s">
        <v>782</v>
      </c>
      <c r="S39" s="301" t="s">
        <v>782</v>
      </c>
      <c r="T39" s="310"/>
      <c r="U39" s="301" t="s">
        <v>782</v>
      </c>
      <c r="V39" s="301" t="s">
        <v>782</v>
      </c>
      <c r="W39" s="301" t="s">
        <v>782</v>
      </c>
      <c r="X39" s="301" t="s">
        <v>782</v>
      </c>
      <c r="Y39" s="301" t="s">
        <v>782</v>
      </c>
      <c r="Z39" s="301" t="s">
        <v>782</v>
      </c>
      <c r="AA39" s="301" t="s">
        <v>782</v>
      </c>
      <c r="AB39" s="310"/>
      <c r="AC39" s="412" t="s">
        <v>3018</v>
      </c>
      <c r="AD39" s="301"/>
      <c r="AE39" s="322"/>
      <c r="AF39" s="301"/>
      <c r="AG39" s="296"/>
      <c r="AH39" s="408">
        <f t="shared" si="2"/>
        <v>0</v>
      </c>
      <c r="AI39" s="408">
        <f t="shared" si="3"/>
        <v>0</v>
      </c>
      <c r="AJ39" s="408">
        <f t="shared" si="4"/>
        <v>0</v>
      </c>
      <c r="AK39" s="408"/>
      <c r="AL39" s="408">
        <f t="shared" si="5"/>
        <v>0</v>
      </c>
      <c r="AM39" s="408">
        <f t="shared" si="6"/>
        <v>0</v>
      </c>
    </row>
    <row r="40" spans="1:39" ht="16.8">
      <c r="A40" s="308">
        <v>30</v>
      </c>
      <c r="B40" s="111" t="s">
        <v>1724</v>
      </c>
      <c r="C40" s="54" t="s">
        <v>1408</v>
      </c>
      <c r="D40" s="277" t="s">
        <v>1409</v>
      </c>
      <c r="E40" s="323"/>
      <c r="F40" s="319"/>
      <c r="G40" s="277"/>
      <c r="H40" s="277"/>
      <c r="I40" s="318"/>
      <c r="J40" s="398">
        <f t="shared" si="9"/>
        <v>0</v>
      </c>
      <c r="K40" s="277"/>
      <c r="L40" s="277"/>
      <c r="M40" s="277"/>
      <c r="N40" s="301"/>
      <c r="O40" s="301" t="s">
        <v>782</v>
      </c>
      <c r="P40" s="301" t="s">
        <v>782</v>
      </c>
      <c r="Q40" s="301" t="s">
        <v>782</v>
      </c>
      <c r="R40" s="301" t="s">
        <v>782</v>
      </c>
      <c r="S40" s="301" t="s">
        <v>782</v>
      </c>
      <c r="T40" s="301" t="s">
        <v>782</v>
      </c>
      <c r="U40" s="310"/>
      <c r="V40" s="301" t="s">
        <v>782</v>
      </c>
      <c r="W40" s="301" t="s">
        <v>782</v>
      </c>
      <c r="X40" s="301" t="s">
        <v>782</v>
      </c>
      <c r="Y40" s="301" t="s">
        <v>782</v>
      </c>
      <c r="Z40" s="301" t="s">
        <v>782</v>
      </c>
      <c r="AA40" s="301" t="s">
        <v>782</v>
      </c>
      <c r="AB40" s="310"/>
      <c r="AC40" s="412" t="s">
        <v>3018</v>
      </c>
      <c r="AD40" s="301"/>
      <c r="AE40" s="322"/>
      <c r="AF40" s="301"/>
      <c r="AG40" s="296"/>
      <c r="AH40" s="408">
        <f t="shared" si="2"/>
        <v>0</v>
      </c>
      <c r="AI40" s="408">
        <f t="shared" si="3"/>
        <v>0</v>
      </c>
      <c r="AJ40" s="408">
        <f t="shared" si="4"/>
        <v>0</v>
      </c>
      <c r="AK40" s="408"/>
      <c r="AL40" s="408">
        <f t="shared" si="5"/>
        <v>0</v>
      </c>
      <c r="AM40" s="408">
        <f t="shared" si="6"/>
        <v>0</v>
      </c>
    </row>
    <row r="41" spans="1:39" ht="36" customHeight="1" thickBot="1">
      <c r="A41" s="308">
        <v>31</v>
      </c>
      <c r="B41" s="111" t="s">
        <v>1802</v>
      </c>
      <c r="C41" s="54" t="s">
        <v>1408</v>
      </c>
      <c r="D41" s="277" t="s">
        <v>1409</v>
      </c>
      <c r="E41" s="325"/>
      <c r="F41" s="326"/>
      <c r="G41" s="327"/>
      <c r="H41" s="321"/>
      <c r="I41" s="333"/>
      <c r="J41" s="398">
        <f t="shared" si="9"/>
        <v>0</v>
      </c>
      <c r="K41" s="277"/>
      <c r="L41" s="277"/>
      <c r="M41" s="277"/>
      <c r="N41" s="301"/>
      <c r="O41" s="310"/>
      <c r="P41" s="301" t="s">
        <v>782</v>
      </c>
      <c r="Q41" s="301" t="s">
        <v>782</v>
      </c>
      <c r="R41" s="301" t="s">
        <v>782</v>
      </c>
      <c r="S41" s="301" t="s">
        <v>782</v>
      </c>
      <c r="T41" s="301" t="s">
        <v>782</v>
      </c>
      <c r="U41" s="301" t="s">
        <v>782</v>
      </c>
      <c r="V41" s="301" t="s">
        <v>782</v>
      </c>
      <c r="W41" s="301" t="s">
        <v>782</v>
      </c>
      <c r="X41" s="301" t="s">
        <v>782</v>
      </c>
      <c r="Y41" s="301" t="s">
        <v>782</v>
      </c>
      <c r="Z41" s="301" t="s">
        <v>782</v>
      </c>
      <c r="AA41" s="301" t="s">
        <v>782</v>
      </c>
      <c r="AB41" s="301" t="s">
        <v>782</v>
      </c>
      <c r="AC41" s="312" t="s">
        <v>3051</v>
      </c>
      <c r="AD41" s="301"/>
      <c r="AE41" s="322"/>
      <c r="AF41" s="301"/>
      <c r="AG41" s="296"/>
      <c r="AH41" s="408">
        <f t="shared" si="2"/>
        <v>0</v>
      </c>
      <c r="AI41" s="408">
        <f t="shared" si="3"/>
        <v>0</v>
      </c>
      <c r="AJ41" s="408">
        <f t="shared" si="4"/>
        <v>0</v>
      </c>
      <c r="AK41" s="408"/>
      <c r="AL41" s="408">
        <f t="shared" si="5"/>
        <v>0</v>
      </c>
      <c r="AM41" s="408">
        <f t="shared" si="6"/>
        <v>0</v>
      </c>
    </row>
    <row r="42" spans="1:39">
      <c r="A42" s="308">
        <v>32</v>
      </c>
      <c r="B42" s="111" t="s">
        <v>1801</v>
      </c>
      <c r="C42" s="54" t="s">
        <v>1408</v>
      </c>
      <c r="D42" s="277" t="s">
        <v>1409</v>
      </c>
      <c r="E42" s="399">
        <f>MAX(E43,E44,E45,E53)</f>
        <v>0</v>
      </c>
      <c r="F42" s="399">
        <f>SUM(F43,F44,F45,F53)</f>
        <v>0</v>
      </c>
      <c r="G42" s="399">
        <f>MAX(G43,G44,G45,G53)</f>
        <v>0</v>
      </c>
      <c r="H42" s="399">
        <f>MAX(H43,H44,H45,H53)</f>
        <v>0</v>
      </c>
      <c r="I42" s="399">
        <f>MAX(I43,I44,I45,I53)</f>
        <v>0</v>
      </c>
      <c r="J42" s="398">
        <f t="shared" si="9"/>
        <v>0</v>
      </c>
      <c r="K42" s="399">
        <f>SUM(K43,K44,K45,K53)</f>
        <v>0</v>
      </c>
      <c r="L42" s="399">
        <f>SUM(L43,L44,L45,L53)</f>
        <v>0</v>
      </c>
      <c r="M42" s="399">
        <f>SUM(M43,M44,M45,M53)</f>
        <v>0</v>
      </c>
      <c r="N42" s="399">
        <f>SUM(N43,N44,N45,N53)</f>
        <v>0</v>
      </c>
      <c r="O42" s="301" t="s">
        <v>782</v>
      </c>
      <c r="P42" s="301" t="s">
        <v>782</v>
      </c>
      <c r="Q42" s="301" t="s">
        <v>782</v>
      </c>
      <c r="R42" s="301" t="s">
        <v>782</v>
      </c>
      <c r="S42" s="301" t="s">
        <v>782</v>
      </c>
      <c r="T42" s="301" t="s">
        <v>782</v>
      </c>
      <c r="U42" s="301" t="s">
        <v>782</v>
      </c>
      <c r="V42" s="301" t="s">
        <v>782</v>
      </c>
      <c r="W42" s="301" t="s">
        <v>782</v>
      </c>
      <c r="X42" s="301" t="s">
        <v>782</v>
      </c>
      <c r="Y42" s="301" t="s">
        <v>782</v>
      </c>
      <c r="Z42" s="301" t="s">
        <v>782</v>
      </c>
      <c r="AA42" s="301" t="s">
        <v>782</v>
      </c>
      <c r="AB42" s="301" t="s">
        <v>782</v>
      </c>
      <c r="AC42" s="312"/>
      <c r="AD42" s="301"/>
      <c r="AE42" s="322"/>
      <c r="AF42" s="301"/>
      <c r="AG42" s="296"/>
      <c r="AH42" s="408">
        <f t="shared" si="2"/>
        <v>0</v>
      </c>
      <c r="AI42" s="408">
        <f t="shared" si="3"/>
        <v>0</v>
      </c>
      <c r="AJ42" s="408">
        <f t="shared" si="4"/>
        <v>0</v>
      </c>
      <c r="AK42" s="408"/>
      <c r="AL42" s="408">
        <f t="shared" si="5"/>
        <v>0</v>
      </c>
      <c r="AM42" s="408">
        <f t="shared" si="6"/>
        <v>0</v>
      </c>
    </row>
    <row r="43" spans="1:39" ht="42.75" customHeight="1">
      <c r="A43" s="308">
        <v>33</v>
      </c>
      <c r="B43" s="111" t="s">
        <v>1800</v>
      </c>
      <c r="C43" s="54" t="s">
        <v>1408</v>
      </c>
      <c r="D43" s="277" t="s">
        <v>1409</v>
      </c>
      <c r="E43" s="323"/>
      <c r="F43" s="319"/>
      <c r="G43" s="277"/>
      <c r="H43" s="277"/>
      <c r="I43" s="318"/>
      <c r="J43" s="398">
        <f t="shared" si="9"/>
        <v>0</v>
      </c>
      <c r="K43" s="277"/>
      <c r="L43" s="277"/>
      <c r="M43" s="277"/>
      <c r="N43" s="301"/>
      <c r="O43" s="301" t="s">
        <v>782</v>
      </c>
      <c r="P43" s="301" t="s">
        <v>782</v>
      </c>
      <c r="Q43" s="301" t="s">
        <v>782</v>
      </c>
      <c r="R43" s="301" t="s">
        <v>782</v>
      </c>
      <c r="S43" s="310"/>
      <c r="T43" s="301" t="s">
        <v>782</v>
      </c>
      <c r="U43" s="301" t="s">
        <v>782</v>
      </c>
      <c r="V43" s="301" t="s">
        <v>782</v>
      </c>
      <c r="W43" s="301" t="s">
        <v>782</v>
      </c>
      <c r="X43" s="301" t="s">
        <v>782</v>
      </c>
      <c r="Y43" s="301" t="s">
        <v>782</v>
      </c>
      <c r="Z43" s="301" t="s">
        <v>782</v>
      </c>
      <c r="AA43" s="301" t="s">
        <v>782</v>
      </c>
      <c r="AB43" s="301" t="s">
        <v>782</v>
      </c>
      <c r="AC43" s="312" t="s">
        <v>3019</v>
      </c>
      <c r="AD43" s="301"/>
      <c r="AE43" s="322"/>
      <c r="AF43" s="301"/>
      <c r="AG43" s="296"/>
      <c r="AH43" s="408">
        <f t="shared" si="2"/>
        <v>0</v>
      </c>
      <c r="AI43" s="408">
        <f t="shared" si="3"/>
        <v>0</v>
      </c>
      <c r="AJ43" s="408">
        <f t="shared" si="4"/>
        <v>0</v>
      </c>
      <c r="AK43" s="408"/>
      <c r="AL43" s="408">
        <f t="shared" si="5"/>
        <v>0</v>
      </c>
      <c r="AM43" s="408">
        <f t="shared" si="6"/>
        <v>0</v>
      </c>
    </row>
    <row r="44" spans="1:39">
      <c r="A44" s="308">
        <v>34</v>
      </c>
      <c r="B44" s="297" t="s">
        <v>1794</v>
      </c>
      <c r="C44" s="54" t="s">
        <v>1408</v>
      </c>
      <c r="D44" s="277" t="s">
        <v>1409</v>
      </c>
      <c r="E44" s="399">
        <f>MAX(E46,E48,E50,E52)</f>
        <v>0</v>
      </c>
      <c r="F44" s="399">
        <f>SUM(F46,F48,F50,F52)</f>
        <v>0</v>
      </c>
      <c r="G44" s="399">
        <f>MAX(G46,G48,G50,G52)</f>
        <v>0</v>
      </c>
      <c r="H44" s="399">
        <f>MAX(H46,H48,H50,H52)</f>
        <v>0</v>
      </c>
      <c r="I44" s="399">
        <f>MAX(I46,I48,I50,I52)</f>
        <v>0</v>
      </c>
      <c r="J44" s="398">
        <f t="shared" si="9"/>
        <v>0</v>
      </c>
      <c r="K44" s="399">
        <f>SUM(K46,K48,K50,K52)</f>
        <v>0</v>
      </c>
      <c r="L44" s="399">
        <f>SUM(L46,L48,L50,L52)</f>
        <v>0</v>
      </c>
      <c r="M44" s="399">
        <f>SUM(M46,M48,M50,M52)</f>
        <v>0</v>
      </c>
      <c r="N44" s="399">
        <f>SUM(N46,N48,N50,N52)</f>
        <v>0</v>
      </c>
      <c r="O44" s="301" t="s">
        <v>782</v>
      </c>
      <c r="P44" s="301" t="s">
        <v>782</v>
      </c>
      <c r="Q44" s="301" t="s">
        <v>782</v>
      </c>
      <c r="R44" s="301" t="s">
        <v>782</v>
      </c>
      <c r="S44" s="301" t="s">
        <v>782</v>
      </c>
      <c r="T44" s="301" t="s">
        <v>782</v>
      </c>
      <c r="U44" s="301" t="s">
        <v>782</v>
      </c>
      <c r="V44" s="301" t="s">
        <v>782</v>
      </c>
      <c r="W44" s="301" t="s">
        <v>782</v>
      </c>
      <c r="X44" s="301" t="s">
        <v>782</v>
      </c>
      <c r="Y44" s="301" t="s">
        <v>782</v>
      </c>
      <c r="Z44" s="301" t="s">
        <v>782</v>
      </c>
      <c r="AA44" s="301" t="s">
        <v>782</v>
      </c>
      <c r="AB44" s="301" t="s">
        <v>782</v>
      </c>
      <c r="AC44" s="312"/>
      <c r="AD44" s="301"/>
      <c r="AE44" s="322"/>
      <c r="AF44" s="301"/>
      <c r="AG44" s="296"/>
      <c r="AH44" s="408">
        <f t="shared" si="2"/>
        <v>0</v>
      </c>
      <c r="AI44" s="408">
        <f t="shared" si="3"/>
        <v>0</v>
      </c>
      <c r="AJ44" s="408">
        <f t="shared" si="4"/>
        <v>0</v>
      </c>
      <c r="AK44" s="408"/>
      <c r="AL44" s="408">
        <f t="shared" si="5"/>
        <v>0</v>
      </c>
      <c r="AM44" s="408">
        <f t="shared" si="6"/>
        <v>0</v>
      </c>
    </row>
    <row r="45" spans="1:39">
      <c r="A45" s="308">
        <v>35</v>
      </c>
      <c r="B45" s="297" t="s">
        <v>1793</v>
      </c>
      <c r="C45" s="54" t="s">
        <v>1408</v>
      </c>
      <c r="D45" s="277" t="s">
        <v>1409</v>
      </c>
      <c r="E45" s="399">
        <f>MAX(E47,E49,E51)</f>
        <v>0</v>
      </c>
      <c r="F45" s="399">
        <f>SUM(F47,F49,F51)</f>
        <v>0</v>
      </c>
      <c r="G45" s="399">
        <f>MAX(G47,G49,G51)</f>
        <v>0</v>
      </c>
      <c r="H45" s="399">
        <f>MAX(H47,H49,H51)</f>
        <v>0</v>
      </c>
      <c r="I45" s="399">
        <f>MAX(I47,I49,I51)</f>
        <v>0</v>
      </c>
      <c r="J45" s="398">
        <f t="shared" si="9"/>
        <v>0</v>
      </c>
      <c r="K45" s="399">
        <f>SUM(K47,K49,K51)</f>
        <v>0</v>
      </c>
      <c r="L45" s="399">
        <f>SUM(L47,L49,L51)</f>
        <v>0</v>
      </c>
      <c r="M45" s="399">
        <f>SUM(M47,M49,M51)</f>
        <v>0</v>
      </c>
      <c r="N45" s="399">
        <f>SUM(N47,N49,N51)</f>
        <v>0</v>
      </c>
      <c r="O45" s="301" t="s">
        <v>782</v>
      </c>
      <c r="P45" s="301" t="s">
        <v>782</v>
      </c>
      <c r="Q45" s="301" t="s">
        <v>782</v>
      </c>
      <c r="R45" s="301" t="s">
        <v>782</v>
      </c>
      <c r="S45" s="301" t="s">
        <v>782</v>
      </c>
      <c r="T45" s="301" t="s">
        <v>782</v>
      </c>
      <c r="U45" s="301" t="s">
        <v>782</v>
      </c>
      <c r="V45" s="301" t="s">
        <v>782</v>
      </c>
      <c r="W45" s="301" t="s">
        <v>782</v>
      </c>
      <c r="X45" s="301" t="s">
        <v>782</v>
      </c>
      <c r="Y45" s="301" t="s">
        <v>782</v>
      </c>
      <c r="Z45" s="301" t="s">
        <v>782</v>
      </c>
      <c r="AA45" s="301" t="s">
        <v>782</v>
      </c>
      <c r="AB45" s="301" t="s">
        <v>782</v>
      </c>
      <c r="AC45" s="312"/>
      <c r="AD45" s="301"/>
      <c r="AE45" s="322"/>
      <c r="AF45" s="301"/>
      <c r="AG45" s="296"/>
      <c r="AH45" s="408">
        <f t="shared" si="2"/>
        <v>0</v>
      </c>
      <c r="AI45" s="408">
        <f t="shared" si="3"/>
        <v>0</v>
      </c>
      <c r="AJ45" s="408">
        <f t="shared" si="4"/>
        <v>0</v>
      </c>
      <c r="AK45" s="408"/>
      <c r="AL45" s="408">
        <f t="shared" si="5"/>
        <v>0</v>
      </c>
      <c r="AM45" s="408">
        <f t="shared" si="6"/>
        <v>0</v>
      </c>
    </row>
    <row r="46" spans="1:39" ht="31.2" customHeight="1">
      <c r="A46" s="308">
        <v>36</v>
      </c>
      <c r="B46" s="111" t="s">
        <v>3044</v>
      </c>
      <c r="C46" s="54" t="s">
        <v>1408</v>
      </c>
      <c r="D46" s="277" t="s">
        <v>1409</v>
      </c>
      <c r="E46" s="323"/>
      <c r="F46" s="319"/>
      <c r="G46" s="277"/>
      <c r="H46" s="277"/>
      <c r="I46" s="318"/>
      <c r="J46" s="398">
        <f t="shared" ref="J46:J75" si="13">SUM(K46:L46)</f>
        <v>0</v>
      </c>
      <c r="K46" s="277"/>
      <c r="L46" s="277"/>
      <c r="M46" s="277"/>
      <c r="N46" s="301"/>
      <c r="O46" s="301" t="s">
        <v>782</v>
      </c>
      <c r="P46" s="301" t="s">
        <v>782</v>
      </c>
      <c r="Q46" s="301" t="s">
        <v>782</v>
      </c>
      <c r="R46" s="301" t="s">
        <v>782</v>
      </c>
      <c r="S46" s="301" t="s">
        <v>782</v>
      </c>
      <c r="T46" s="301" t="s">
        <v>782</v>
      </c>
      <c r="U46" s="301" t="s">
        <v>782</v>
      </c>
      <c r="V46" s="301" t="s">
        <v>782</v>
      </c>
      <c r="W46" s="301" t="s">
        <v>782</v>
      </c>
      <c r="X46" s="310"/>
      <c r="Y46" s="310"/>
      <c r="Z46" s="301" t="s">
        <v>782</v>
      </c>
      <c r="AA46" s="301" t="s">
        <v>782</v>
      </c>
      <c r="AB46" s="301" t="s">
        <v>782</v>
      </c>
      <c r="AC46" s="312"/>
      <c r="AD46" s="301"/>
      <c r="AE46" s="322"/>
      <c r="AF46" s="301"/>
      <c r="AG46" s="296"/>
      <c r="AH46" s="408">
        <f t="shared" si="2"/>
        <v>0</v>
      </c>
      <c r="AI46" s="408">
        <f t="shared" si="3"/>
        <v>0</v>
      </c>
      <c r="AJ46" s="408">
        <f t="shared" si="4"/>
        <v>0</v>
      </c>
      <c r="AK46" s="408"/>
      <c r="AL46" s="408">
        <f t="shared" si="5"/>
        <v>0</v>
      </c>
      <c r="AM46" s="408">
        <f t="shared" si="6"/>
        <v>0</v>
      </c>
    </row>
    <row r="47" spans="1:39" ht="16.8">
      <c r="A47" s="308">
        <v>37</v>
      </c>
      <c r="B47" s="297" t="s">
        <v>1791</v>
      </c>
      <c r="C47" s="54" t="s">
        <v>1408</v>
      </c>
      <c r="D47" s="277" t="s">
        <v>1409</v>
      </c>
      <c r="E47" s="323"/>
      <c r="F47" s="319"/>
      <c r="G47" s="277"/>
      <c r="H47" s="277"/>
      <c r="I47" s="318"/>
      <c r="J47" s="398">
        <f t="shared" si="13"/>
        <v>0</v>
      </c>
      <c r="K47" s="277"/>
      <c r="L47" s="277"/>
      <c r="M47" s="277"/>
      <c r="N47" s="301"/>
      <c r="O47" s="301" t="s">
        <v>782</v>
      </c>
      <c r="P47" s="301" t="s">
        <v>782</v>
      </c>
      <c r="Q47" s="301" t="s">
        <v>782</v>
      </c>
      <c r="R47" s="301" t="s">
        <v>782</v>
      </c>
      <c r="S47" s="301" t="s">
        <v>782</v>
      </c>
      <c r="T47" s="301" t="s">
        <v>782</v>
      </c>
      <c r="U47" s="301" t="s">
        <v>782</v>
      </c>
      <c r="V47" s="301" t="s">
        <v>782</v>
      </c>
      <c r="W47" s="310"/>
      <c r="X47" s="301" t="s">
        <v>782</v>
      </c>
      <c r="Y47" s="301" t="s">
        <v>782</v>
      </c>
      <c r="Z47" s="301" t="s">
        <v>782</v>
      </c>
      <c r="AA47" s="301" t="s">
        <v>782</v>
      </c>
      <c r="AB47" s="310"/>
      <c r="AC47" s="412" t="s">
        <v>3021</v>
      </c>
      <c r="AD47" s="301"/>
      <c r="AE47" s="322"/>
      <c r="AF47" s="301"/>
      <c r="AG47" s="296"/>
      <c r="AH47" s="408">
        <f t="shared" si="2"/>
        <v>0</v>
      </c>
      <c r="AI47" s="408">
        <f t="shared" si="3"/>
        <v>0</v>
      </c>
      <c r="AJ47" s="408">
        <f t="shared" si="4"/>
        <v>0</v>
      </c>
      <c r="AK47" s="408"/>
      <c r="AL47" s="408">
        <f t="shared" si="5"/>
        <v>0</v>
      </c>
      <c r="AM47" s="408">
        <f t="shared" si="6"/>
        <v>0</v>
      </c>
    </row>
    <row r="48" spans="1:39">
      <c r="A48" s="308">
        <v>38</v>
      </c>
      <c r="B48" s="297" t="s">
        <v>1790</v>
      </c>
      <c r="C48" s="54" t="s">
        <v>1408</v>
      </c>
      <c r="D48" s="277" t="s">
        <v>1409</v>
      </c>
      <c r="E48" s="323"/>
      <c r="F48" s="319"/>
      <c r="G48" s="277"/>
      <c r="H48" s="277"/>
      <c r="I48" s="318"/>
      <c r="J48" s="398">
        <f t="shared" si="13"/>
        <v>0</v>
      </c>
      <c r="K48" s="277"/>
      <c r="L48" s="277"/>
      <c r="M48" s="277"/>
      <c r="N48" s="301"/>
      <c r="O48" s="301" t="s">
        <v>782</v>
      </c>
      <c r="P48" s="301" t="s">
        <v>782</v>
      </c>
      <c r="Q48" s="301" t="s">
        <v>782</v>
      </c>
      <c r="R48" s="301" t="s">
        <v>782</v>
      </c>
      <c r="S48" s="301" t="s">
        <v>782</v>
      </c>
      <c r="T48" s="301" t="s">
        <v>782</v>
      </c>
      <c r="U48" s="301" t="s">
        <v>782</v>
      </c>
      <c r="V48" s="301" t="s">
        <v>782</v>
      </c>
      <c r="W48" s="301" t="s">
        <v>782</v>
      </c>
      <c r="X48" s="310"/>
      <c r="Y48" s="310"/>
      <c r="Z48" s="301" t="s">
        <v>782</v>
      </c>
      <c r="AA48" s="301" t="s">
        <v>782</v>
      </c>
      <c r="AB48" s="301" t="s">
        <v>782</v>
      </c>
      <c r="AC48" s="312"/>
      <c r="AD48" s="301"/>
      <c r="AE48" s="322"/>
      <c r="AF48" s="301"/>
      <c r="AG48" s="296"/>
      <c r="AH48" s="408">
        <f t="shared" si="2"/>
        <v>0</v>
      </c>
      <c r="AI48" s="408">
        <f t="shared" si="3"/>
        <v>0</v>
      </c>
      <c r="AJ48" s="408">
        <f t="shared" si="4"/>
        <v>0</v>
      </c>
      <c r="AK48" s="408"/>
      <c r="AL48" s="408">
        <f t="shared" si="5"/>
        <v>0</v>
      </c>
      <c r="AM48" s="408">
        <f t="shared" si="6"/>
        <v>0</v>
      </c>
    </row>
    <row r="49" spans="1:39" ht="16.8">
      <c r="A49" s="308">
        <v>39</v>
      </c>
      <c r="B49" s="297" t="s">
        <v>1789</v>
      </c>
      <c r="C49" s="54" t="s">
        <v>1408</v>
      </c>
      <c r="D49" s="277" t="s">
        <v>1409</v>
      </c>
      <c r="E49" s="323"/>
      <c r="F49" s="319"/>
      <c r="G49" s="277"/>
      <c r="H49" s="277"/>
      <c r="I49" s="318"/>
      <c r="J49" s="398">
        <f t="shared" si="13"/>
        <v>0</v>
      </c>
      <c r="K49" s="277"/>
      <c r="L49" s="277"/>
      <c r="M49" s="277"/>
      <c r="N49" s="301"/>
      <c r="O49" s="301" t="s">
        <v>782</v>
      </c>
      <c r="P49" s="301" t="s">
        <v>782</v>
      </c>
      <c r="Q49" s="301" t="s">
        <v>782</v>
      </c>
      <c r="R49" s="301" t="s">
        <v>782</v>
      </c>
      <c r="S49" s="301" t="s">
        <v>782</v>
      </c>
      <c r="T49" s="301" t="s">
        <v>782</v>
      </c>
      <c r="U49" s="301" t="s">
        <v>782</v>
      </c>
      <c r="V49" s="301" t="s">
        <v>782</v>
      </c>
      <c r="W49" s="310"/>
      <c r="X49" s="301" t="s">
        <v>782</v>
      </c>
      <c r="Y49" s="301" t="s">
        <v>782</v>
      </c>
      <c r="Z49" s="301" t="s">
        <v>782</v>
      </c>
      <c r="AA49" s="301" t="s">
        <v>782</v>
      </c>
      <c r="AB49" s="310"/>
      <c r="AC49" s="412" t="s">
        <v>3021</v>
      </c>
      <c r="AD49" s="301"/>
      <c r="AE49" s="322"/>
      <c r="AF49" s="301"/>
      <c r="AG49" s="296"/>
      <c r="AH49" s="408">
        <f t="shared" si="2"/>
        <v>0</v>
      </c>
      <c r="AI49" s="408">
        <f t="shared" si="3"/>
        <v>0</v>
      </c>
      <c r="AJ49" s="408">
        <f t="shared" si="4"/>
        <v>0</v>
      </c>
      <c r="AK49" s="408"/>
      <c r="AL49" s="408">
        <f t="shared" si="5"/>
        <v>0</v>
      </c>
      <c r="AM49" s="408">
        <f t="shared" si="6"/>
        <v>0</v>
      </c>
    </row>
    <row r="50" spans="1:39">
      <c r="A50" s="308">
        <v>40</v>
      </c>
      <c r="B50" s="297" t="s">
        <v>1799</v>
      </c>
      <c r="C50" s="54" t="s">
        <v>1408</v>
      </c>
      <c r="D50" s="277" t="s">
        <v>1409</v>
      </c>
      <c r="E50" s="323"/>
      <c r="F50" s="319"/>
      <c r="G50" s="277"/>
      <c r="H50" s="277"/>
      <c r="I50" s="318"/>
      <c r="J50" s="398">
        <f t="shared" si="13"/>
        <v>0</v>
      </c>
      <c r="K50" s="277"/>
      <c r="L50" s="277"/>
      <c r="M50" s="277"/>
      <c r="N50" s="301"/>
      <c r="O50" s="301" t="s">
        <v>782</v>
      </c>
      <c r="P50" s="301" t="s">
        <v>782</v>
      </c>
      <c r="Q50" s="301" t="s">
        <v>782</v>
      </c>
      <c r="R50" s="301" t="s">
        <v>782</v>
      </c>
      <c r="S50" s="301" t="s">
        <v>782</v>
      </c>
      <c r="T50" s="301" t="s">
        <v>782</v>
      </c>
      <c r="U50" s="301" t="s">
        <v>782</v>
      </c>
      <c r="V50" s="301" t="s">
        <v>782</v>
      </c>
      <c r="W50" s="301" t="s">
        <v>782</v>
      </c>
      <c r="X50" s="310"/>
      <c r="Y50" s="310"/>
      <c r="Z50" s="301" t="s">
        <v>782</v>
      </c>
      <c r="AA50" s="301" t="s">
        <v>782</v>
      </c>
      <c r="AB50" s="301" t="s">
        <v>782</v>
      </c>
      <c r="AC50" s="312"/>
      <c r="AD50" s="301"/>
      <c r="AE50" s="322"/>
      <c r="AF50" s="301"/>
      <c r="AG50" s="296"/>
      <c r="AH50" s="408">
        <f t="shared" si="2"/>
        <v>0</v>
      </c>
      <c r="AI50" s="408">
        <f t="shared" si="3"/>
        <v>0</v>
      </c>
      <c r="AJ50" s="408">
        <f t="shared" si="4"/>
        <v>0</v>
      </c>
      <c r="AK50" s="408"/>
      <c r="AL50" s="408">
        <f t="shared" si="5"/>
        <v>0</v>
      </c>
      <c r="AM50" s="408">
        <f t="shared" si="6"/>
        <v>0</v>
      </c>
    </row>
    <row r="51" spans="1:39" ht="16.8">
      <c r="A51" s="308">
        <v>41</v>
      </c>
      <c r="B51" s="297" t="s">
        <v>1798</v>
      </c>
      <c r="C51" s="54" t="s">
        <v>1408</v>
      </c>
      <c r="D51" s="277" t="s">
        <v>1409</v>
      </c>
      <c r="E51" s="277"/>
      <c r="F51" s="277"/>
      <c r="G51" s="277"/>
      <c r="H51" s="277"/>
      <c r="I51" s="277"/>
      <c r="J51" s="398">
        <f t="shared" si="13"/>
        <v>0</v>
      </c>
      <c r="K51" s="277"/>
      <c r="L51" s="277"/>
      <c r="M51" s="277"/>
      <c r="N51" s="301"/>
      <c r="O51" s="301" t="s">
        <v>782</v>
      </c>
      <c r="P51" s="301" t="s">
        <v>782</v>
      </c>
      <c r="Q51" s="301" t="s">
        <v>782</v>
      </c>
      <c r="R51" s="301" t="s">
        <v>782</v>
      </c>
      <c r="S51" s="301" t="s">
        <v>782</v>
      </c>
      <c r="T51" s="301" t="s">
        <v>782</v>
      </c>
      <c r="U51" s="301" t="s">
        <v>782</v>
      </c>
      <c r="V51" s="301" t="s">
        <v>782</v>
      </c>
      <c r="W51" s="310"/>
      <c r="X51" s="301" t="s">
        <v>782</v>
      </c>
      <c r="Y51" s="301" t="s">
        <v>782</v>
      </c>
      <c r="Z51" s="301" t="s">
        <v>782</v>
      </c>
      <c r="AA51" s="301" t="s">
        <v>782</v>
      </c>
      <c r="AB51" s="310"/>
      <c r="AC51" s="412" t="s">
        <v>3021</v>
      </c>
      <c r="AD51" s="301"/>
      <c r="AE51" s="322"/>
      <c r="AF51" s="301"/>
      <c r="AG51" s="296"/>
      <c r="AH51" s="408">
        <f t="shared" si="2"/>
        <v>0</v>
      </c>
      <c r="AI51" s="408">
        <f t="shared" si="3"/>
        <v>0</v>
      </c>
      <c r="AJ51" s="408">
        <f t="shared" si="4"/>
        <v>0</v>
      </c>
      <c r="AK51" s="408"/>
      <c r="AL51" s="408">
        <f t="shared" si="5"/>
        <v>0</v>
      </c>
      <c r="AM51" s="408">
        <f t="shared" si="6"/>
        <v>0</v>
      </c>
    </row>
    <row r="52" spans="1:39">
      <c r="A52" s="308">
        <v>42</v>
      </c>
      <c r="B52" s="297" t="s">
        <v>1797</v>
      </c>
      <c r="C52" s="54" t="s">
        <v>1408</v>
      </c>
      <c r="D52" s="277" t="s">
        <v>1409</v>
      </c>
      <c r="E52" s="277"/>
      <c r="F52" s="277"/>
      <c r="G52" s="277"/>
      <c r="H52" s="277"/>
      <c r="I52" s="277"/>
      <c r="J52" s="398">
        <f t="shared" si="13"/>
        <v>0</v>
      </c>
      <c r="K52" s="277"/>
      <c r="L52" s="277"/>
      <c r="M52" s="277"/>
      <c r="N52" s="301"/>
      <c r="O52" s="301" t="s">
        <v>782</v>
      </c>
      <c r="P52" s="301" t="s">
        <v>782</v>
      </c>
      <c r="Q52" s="301" t="s">
        <v>782</v>
      </c>
      <c r="R52" s="301" t="s">
        <v>782</v>
      </c>
      <c r="S52" s="301" t="s">
        <v>782</v>
      </c>
      <c r="T52" s="301" t="s">
        <v>782</v>
      </c>
      <c r="U52" s="301" t="s">
        <v>782</v>
      </c>
      <c r="V52" s="301" t="s">
        <v>782</v>
      </c>
      <c r="W52" s="301" t="s">
        <v>782</v>
      </c>
      <c r="X52" s="310"/>
      <c r="Y52" s="310"/>
      <c r="Z52" s="301" t="s">
        <v>782</v>
      </c>
      <c r="AA52" s="301" t="s">
        <v>782</v>
      </c>
      <c r="AB52" s="301" t="s">
        <v>782</v>
      </c>
      <c r="AC52" s="312"/>
      <c r="AD52" s="301"/>
      <c r="AE52" s="322"/>
      <c r="AF52" s="301"/>
      <c r="AG52" s="296"/>
      <c r="AH52" s="408">
        <f t="shared" si="2"/>
        <v>0</v>
      </c>
      <c r="AI52" s="408">
        <f t="shared" si="3"/>
        <v>0</v>
      </c>
      <c r="AJ52" s="408">
        <f t="shared" si="4"/>
        <v>0</v>
      </c>
      <c r="AK52" s="408"/>
      <c r="AL52" s="408">
        <f t="shared" si="5"/>
        <v>0</v>
      </c>
      <c r="AM52" s="408">
        <f t="shared" si="6"/>
        <v>0</v>
      </c>
    </row>
    <row r="53" spans="1:39" ht="34.5" customHeight="1">
      <c r="A53" s="308">
        <v>43</v>
      </c>
      <c r="B53" s="111" t="s">
        <v>1796</v>
      </c>
      <c r="C53" s="54" t="s">
        <v>1408</v>
      </c>
      <c r="D53" s="277" t="s">
        <v>1409</v>
      </c>
      <c r="E53" s="277"/>
      <c r="F53" s="277"/>
      <c r="G53" s="277"/>
      <c r="H53" s="277"/>
      <c r="I53" s="277"/>
      <c r="J53" s="398">
        <f t="shared" si="13"/>
        <v>0</v>
      </c>
      <c r="K53" s="277"/>
      <c r="L53" s="277"/>
      <c r="M53" s="277"/>
      <c r="N53" s="301"/>
      <c r="O53" s="301" t="s">
        <v>782</v>
      </c>
      <c r="P53" s="301" t="s">
        <v>782</v>
      </c>
      <c r="Q53" s="301" t="s">
        <v>782</v>
      </c>
      <c r="R53" s="301" t="s">
        <v>782</v>
      </c>
      <c r="S53" s="310"/>
      <c r="T53" s="301" t="s">
        <v>782</v>
      </c>
      <c r="U53" s="301" t="s">
        <v>782</v>
      </c>
      <c r="V53" s="301" t="s">
        <v>782</v>
      </c>
      <c r="W53" s="301" t="s">
        <v>782</v>
      </c>
      <c r="X53" s="301" t="s">
        <v>782</v>
      </c>
      <c r="Y53" s="301" t="s">
        <v>782</v>
      </c>
      <c r="Z53" s="301" t="s">
        <v>782</v>
      </c>
      <c r="AA53" s="301" t="s">
        <v>782</v>
      </c>
      <c r="AB53" s="301" t="s">
        <v>782</v>
      </c>
      <c r="AC53" s="312" t="s">
        <v>3019</v>
      </c>
      <c r="AD53" s="301"/>
      <c r="AE53" s="322"/>
      <c r="AF53" s="301"/>
      <c r="AG53" s="296"/>
      <c r="AH53" s="408">
        <f t="shared" si="2"/>
        <v>0</v>
      </c>
      <c r="AI53" s="408">
        <f t="shared" si="3"/>
        <v>0</v>
      </c>
      <c r="AJ53" s="408">
        <f t="shared" si="4"/>
        <v>0</v>
      </c>
      <c r="AK53" s="408"/>
      <c r="AL53" s="408">
        <f t="shared" si="5"/>
        <v>0</v>
      </c>
      <c r="AM53" s="408">
        <f t="shared" si="6"/>
        <v>0</v>
      </c>
    </row>
    <row r="54" spans="1:39" ht="49.5" customHeight="1">
      <c r="A54" s="308">
        <v>44</v>
      </c>
      <c r="B54" s="111" t="s">
        <v>1411</v>
      </c>
      <c r="C54" s="54" t="s">
        <v>1408</v>
      </c>
      <c r="D54" s="277" t="s">
        <v>1409</v>
      </c>
      <c r="E54" s="399">
        <f>MAX(E55,E56,E57,E62)</f>
        <v>0</v>
      </c>
      <c r="F54" s="399">
        <f>SUM(F55,F56,F57,F62)</f>
        <v>0</v>
      </c>
      <c r="G54" s="399">
        <f>MAX(G55,G56,G57,G62)</f>
        <v>0</v>
      </c>
      <c r="H54" s="399">
        <f>MAX(H55,H56,H57,H62)</f>
        <v>0</v>
      </c>
      <c r="I54" s="399">
        <f>MAX(I55,I56,I57,I62)</f>
        <v>0</v>
      </c>
      <c r="J54" s="398">
        <f t="shared" si="13"/>
        <v>0</v>
      </c>
      <c r="K54" s="399">
        <f>SUM(K55,K56,K57,K62)</f>
        <v>0</v>
      </c>
      <c r="L54" s="399">
        <f>SUM(L55,L56,L57,L62)</f>
        <v>0</v>
      </c>
      <c r="M54" s="399">
        <f>SUM(M55,M56,M57,M62)</f>
        <v>0</v>
      </c>
      <c r="N54" s="399">
        <f>SUM(N55,N56,N57,N62)</f>
        <v>0</v>
      </c>
      <c r="O54" s="301" t="s">
        <v>782</v>
      </c>
      <c r="P54" s="301" t="s">
        <v>782</v>
      </c>
      <c r="Q54" s="301" t="s">
        <v>782</v>
      </c>
      <c r="R54" s="301" t="s">
        <v>782</v>
      </c>
      <c r="S54" s="301" t="s">
        <v>782</v>
      </c>
      <c r="T54" s="301" t="s">
        <v>782</v>
      </c>
      <c r="U54" s="301" t="s">
        <v>782</v>
      </c>
      <c r="V54" s="301" t="s">
        <v>782</v>
      </c>
      <c r="W54" s="301" t="s">
        <v>782</v>
      </c>
      <c r="X54" s="301" t="s">
        <v>782</v>
      </c>
      <c r="Y54" s="301" t="s">
        <v>782</v>
      </c>
      <c r="Z54" s="301" t="s">
        <v>782</v>
      </c>
      <c r="AA54" s="301" t="s">
        <v>782</v>
      </c>
      <c r="AB54" s="301" t="s">
        <v>782</v>
      </c>
      <c r="AC54" s="312"/>
      <c r="AD54" s="301"/>
      <c r="AE54" s="322"/>
      <c r="AF54" s="301"/>
      <c r="AG54" s="296"/>
      <c r="AH54" s="408">
        <f t="shared" si="2"/>
        <v>0</v>
      </c>
      <c r="AI54" s="408">
        <f t="shared" si="3"/>
        <v>0</v>
      </c>
      <c r="AJ54" s="408">
        <f t="shared" si="4"/>
        <v>0</v>
      </c>
      <c r="AK54" s="408"/>
      <c r="AL54" s="408">
        <f t="shared" si="5"/>
        <v>0</v>
      </c>
      <c r="AM54" s="408">
        <f t="shared" si="6"/>
        <v>0</v>
      </c>
    </row>
    <row r="55" spans="1:39" ht="43.5" customHeight="1">
      <c r="A55" s="308">
        <v>45</v>
      </c>
      <c r="B55" s="111" t="s">
        <v>1795</v>
      </c>
      <c r="C55" s="54" t="s">
        <v>1408</v>
      </c>
      <c r="D55" s="277" t="s">
        <v>1409</v>
      </c>
      <c r="E55" s="323"/>
      <c r="F55" s="319"/>
      <c r="G55" s="277"/>
      <c r="H55" s="277"/>
      <c r="I55" s="320"/>
      <c r="J55" s="398">
        <f t="shared" si="13"/>
        <v>0</v>
      </c>
      <c r="K55" s="277"/>
      <c r="L55" s="277"/>
      <c r="M55" s="277"/>
      <c r="N55" s="301"/>
      <c r="O55" s="301" t="s">
        <v>782</v>
      </c>
      <c r="P55" s="301" t="s">
        <v>782</v>
      </c>
      <c r="Q55" s="301" t="s">
        <v>782</v>
      </c>
      <c r="R55" s="301" t="s">
        <v>782</v>
      </c>
      <c r="S55" s="301" t="s">
        <v>782</v>
      </c>
      <c r="T55" s="301" t="s">
        <v>782</v>
      </c>
      <c r="U55" s="301" t="s">
        <v>782</v>
      </c>
      <c r="V55" s="301" t="s">
        <v>782</v>
      </c>
      <c r="W55" s="310"/>
      <c r="X55" s="301" t="s">
        <v>782</v>
      </c>
      <c r="Y55" s="301" t="s">
        <v>782</v>
      </c>
      <c r="Z55" s="301" t="s">
        <v>782</v>
      </c>
      <c r="AA55" s="301" t="s">
        <v>782</v>
      </c>
      <c r="AB55" s="301" t="s">
        <v>782</v>
      </c>
      <c r="AC55" s="412" t="s">
        <v>3021</v>
      </c>
      <c r="AD55" s="301"/>
      <c r="AE55" s="322"/>
      <c r="AF55" s="301"/>
      <c r="AG55" s="296"/>
      <c r="AH55" s="408">
        <f t="shared" si="2"/>
        <v>0</v>
      </c>
      <c r="AI55" s="408">
        <f t="shared" si="3"/>
        <v>0</v>
      </c>
      <c r="AJ55" s="408">
        <f t="shared" si="4"/>
        <v>0</v>
      </c>
      <c r="AK55" s="408"/>
      <c r="AL55" s="408">
        <f t="shared" si="5"/>
        <v>0</v>
      </c>
      <c r="AM55" s="408">
        <f t="shared" si="6"/>
        <v>0</v>
      </c>
    </row>
    <row r="56" spans="1:39" ht="17.25" customHeight="1">
      <c r="A56" s="308">
        <v>46</v>
      </c>
      <c r="B56" s="297" t="s">
        <v>1794</v>
      </c>
      <c r="C56" s="54" t="s">
        <v>1408</v>
      </c>
      <c r="D56" s="277" t="s">
        <v>1409</v>
      </c>
      <c r="E56" s="399">
        <f>MAX(E58,E60)</f>
        <v>0</v>
      </c>
      <c r="F56" s="399">
        <f>SUM(F58,F60)</f>
        <v>0</v>
      </c>
      <c r="G56" s="399">
        <f t="shared" ref="G56:I57" si="14">MAX(G58,G60)</f>
        <v>0</v>
      </c>
      <c r="H56" s="399">
        <f t="shared" si="14"/>
        <v>0</v>
      </c>
      <c r="I56" s="399">
        <f t="shared" si="14"/>
        <v>0</v>
      </c>
      <c r="J56" s="398">
        <f t="shared" si="13"/>
        <v>0</v>
      </c>
      <c r="K56" s="399">
        <f t="shared" ref="K56:N57" si="15">SUM(K58,K60)</f>
        <v>0</v>
      </c>
      <c r="L56" s="399">
        <f t="shared" si="15"/>
        <v>0</v>
      </c>
      <c r="M56" s="399">
        <f t="shared" si="15"/>
        <v>0</v>
      </c>
      <c r="N56" s="399">
        <f t="shared" si="15"/>
        <v>0</v>
      </c>
      <c r="O56" s="301" t="s">
        <v>782</v>
      </c>
      <c r="P56" s="301" t="s">
        <v>782</v>
      </c>
      <c r="Q56" s="301" t="s">
        <v>782</v>
      </c>
      <c r="R56" s="301" t="s">
        <v>782</v>
      </c>
      <c r="S56" s="301" t="s">
        <v>782</v>
      </c>
      <c r="T56" s="301" t="s">
        <v>782</v>
      </c>
      <c r="U56" s="301" t="s">
        <v>782</v>
      </c>
      <c r="V56" s="301" t="s">
        <v>782</v>
      </c>
      <c r="W56" s="301" t="s">
        <v>782</v>
      </c>
      <c r="X56" s="301" t="s">
        <v>782</v>
      </c>
      <c r="Y56" s="301" t="s">
        <v>782</v>
      </c>
      <c r="Z56" s="301" t="s">
        <v>782</v>
      </c>
      <c r="AA56" s="301" t="s">
        <v>782</v>
      </c>
      <c r="AB56" s="301" t="s">
        <v>782</v>
      </c>
      <c r="AC56" s="312"/>
      <c r="AD56" s="301"/>
      <c r="AE56" s="322"/>
      <c r="AF56" s="301"/>
      <c r="AG56" s="296"/>
      <c r="AH56" s="408">
        <f t="shared" si="2"/>
        <v>0</v>
      </c>
      <c r="AI56" s="408">
        <f t="shared" si="3"/>
        <v>0</v>
      </c>
      <c r="AJ56" s="408">
        <f t="shared" si="4"/>
        <v>0</v>
      </c>
      <c r="AK56" s="408"/>
      <c r="AL56" s="408">
        <f t="shared" si="5"/>
        <v>0</v>
      </c>
      <c r="AM56" s="408">
        <f t="shared" si="6"/>
        <v>0</v>
      </c>
    </row>
    <row r="57" spans="1:39" ht="19.5" customHeight="1">
      <c r="A57" s="308">
        <v>47</v>
      </c>
      <c r="B57" s="297" t="s">
        <v>1793</v>
      </c>
      <c r="C57" s="54" t="s">
        <v>1408</v>
      </c>
      <c r="D57" s="277" t="s">
        <v>1409</v>
      </c>
      <c r="E57" s="399">
        <f>MAX(E59,E61)</f>
        <v>0</v>
      </c>
      <c r="F57" s="399">
        <f>SUM(F59,F61)</f>
        <v>0</v>
      </c>
      <c r="G57" s="399">
        <f t="shared" si="14"/>
        <v>0</v>
      </c>
      <c r="H57" s="399">
        <f t="shared" si="14"/>
        <v>0</v>
      </c>
      <c r="I57" s="399">
        <f t="shared" si="14"/>
        <v>0</v>
      </c>
      <c r="J57" s="398">
        <f t="shared" si="13"/>
        <v>0</v>
      </c>
      <c r="K57" s="399">
        <f t="shared" si="15"/>
        <v>0</v>
      </c>
      <c r="L57" s="399">
        <f t="shared" si="15"/>
        <v>0</v>
      </c>
      <c r="M57" s="399">
        <f t="shared" si="15"/>
        <v>0</v>
      </c>
      <c r="N57" s="399">
        <f t="shared" si="15"/>
        <v>0</v>
      </c>
      <c r="O57" s="312" t="s">
        <v>782</v>
      </c>
      <c r="P57" s="301" t="s">
        <v>782</v>
      </c>
      <c r="Q57" s="301" t="s">
        <v>782</v>
      </c>
      <c r="R57" s="301" t="s">
        <v>782</v>
      </c>
      <c r="S57" s="301" t="s">
        <v>782</v>
      </c>
      <c r="T57" s="301" t="s">
        <v>782</v>
      </c>
      <c r="U57" s="301" t="s">
        <v>782</v>
      </c>
      <c r="V57" s="301" t="s">
        <v>782</v>
      </c>
      <c r="W57" s="301" t="s">
        <v>782</v>
      </c>
      <c r="X57" s="301" t="s">
        <v>782</v>
      </c>
      <c r="Y57" s="301" t="s">
        <v>782</v>
      </c>
      <c r="Z57" s="301" t="s">
        <v>782</v>
      </c>
      <c r="AA57" s="301" t="s">
        <v>782</v>
      </c>
      <c r="AB57" s="301" t="s">
        <v>782</v>
      </c>
      <c r="AC57" s="312"/>
      <c r="AD57" s="301"/>
      <c r="AE57" s="322"/>
      <c r="AF57" s="301"/>
      <c r="AG57" s="296"/>
      <c r="AH57" s="408">
        <f t="shared" si="2"/>
        <v>0</v>
      </c>
      <c r="AI57" s="408">
        <f t="shared" si="3"/>
        <v>0</v>
      </c>
      <c r="AJ57" s="408">
        <f t="shared" si="4"/>
        <v>0</v>
      </c>
      <c r="AK57" s="408"/>
      <c r="AL57" s="408">
        <f t="shared" si="5"/>
        <v>0</v>
      </c>
      <c r="AM57" s="408">
        <f t="shared" si="6"/>
        <v>0</v>
      </c>
    </row>
    <row r="58" spans="1:39" ht="31.2" customHeight="1">
      <c r="A58" s="308">
        <v>48</v>
      </c>
      <c r="B58" s="111" t="s">
        <v>3045</v>
      </c>
      <c r="C58" s="54" t="s">
        <v>1408</v>
      </c>
      <c r="D58" s="277" t="s">
        <v>1409</v>
      </c>
      <c r="E58" s="323"/>
      <c r="F58" s="319"/>
      <c r="G58" s="277"/>
      <c r="H58" s="277"/>
      <c r="I58" s="320"/>
      <c r="J58" s="398">
        <f t="shared" si="13"/>
        <v>0</v>
      </c>
      <c r="K58" s="277"/>
      <c r="L58" s="277"/>
      <c r="M58" s="277"/>
      <c r="N58" s="301"/>
      <c r="O58" s="301" t="s">
        <v>782</v>
      </c>
      <c r="P58" s="301" t="s">
        <v>782</v>
      </c>
      <c r="Q58" s="301" t="s">
        <v>782</v>
      </c>
      <c r="R58" s="301" t="s">
        <v>782</v>
      </c>
      <c r="S58" s="301" t="s">
        <v>782</v>
      </c>
      <c r="T58" s="301" t="s">
        <v>782</v>
      </c>
      <c r="U58" s="301" t="s">
        <v>782</v>
      </c>
      <c r="V58" s="301" t="s">
        <v>782</v>
      </c>
      <c r="W58" s="301" t="s">
        <v>782</v>
      </c>
      <c r="X58" s="310"/>
      <c r="Y58" s="310"/>
      <c r="Z58" s="301" t="s">
        <v>782</v>
      </c>
      <c r="AA58" s="301" t="s">
        <v>782</v>
      </c>
      <c r="AB58" s="301" t="s">
        <v>782</v>
      </c>
      <c r="AC58" s="312"/>
      <c r="AD58" s="301"/>
      <c r="AE58" s="322"/>
      <c r="AF58" s="301"/>
      <c r="AG58" s="296"/>
      <c r="AH58" s="408">
        <f t="shared" si="2"/>
        <v>0</v>
      </c>
      <c r="AI58" s="408">
        <f t="shared" si="3"/>
        <v>0</v>
      </c>
      <c r="AJ58" s="408">
        <f t="shared" si="4"/>
        <v>0</v>
      </c>
      <c r="AK58" s="408"/>
      <c r="AL58" s="408">
        <f t="shared" si="5"/>
        <v>0</v>
      </c>
      <c r="AM58" s="408">
        <f t="shared" si="6"/>
        <v>0</v>
      </c>
    </row>
    <row r="59" spans="1:39">
      <c r="A59" s="308">
        <v>49</v>
      </c>
      <c r="B59" s="297" t="s">
        <v>1791</v>
      </c>
      <c r="C59" s="54" t="s">
        <v>1408</v>
      </c>
      <c r="D59" s="277" t="s">
        <v>1409</v>
      </c>
      <c r="E59" s="323"/>
      <c r="F59" s="319"/>
      <c r="G59" s="277"/>
      <c r="H59" s="277"/>
      <c r="I59" s="320"/>
      <c r="J59" s="398">
        <f t="shared" si="13"/>
        <v>0</v>
      </c>
      <c r="K59" s="278"/>
      <c r="L59" s="277"/>
      <c r="M59" s="277"/>
      <c r="N59" s="301"/>
      <c r="O59" s="312" t="s">
        <v>782</v>
      </c>
      <c r="P59" s="301" t="s">
        <v>782</v>
      </c>
      <c r="Q59" s="310"/>
      <c r="R59" s="310"/>
      <c r="S59" s="301" t="s">
        <v>782</v>
      </c>
      <c r="T59" s="301" t="s">
        <v>782</v>
      </c>
      <c r="U59" s="301" t="s">
        <v>782</v>
      </c>
      <c r="V59" s="301" t="s">
        <v>782</v>
      </c>
      <c r="W59" s="301" t="s">
        <v>782</v>
      </c>
      <c r="X59" s="301" t="s">
        <v>782</v>
      </c>
      <c r="Y59" s="301" t="s">
        <v>782</v>
      </c>
      <c r="Z59" s="301" t="s">
        <v>782</v>
      </c>
      <c r="AA59" s="301" t="s">
        <v>782</v>
      </c>
      <c r="AB59" s="310"/>
      <c r="AC59" s="312"/>
      <c r="AD59" s="301"/>
      <c r="AE59" s="322"/>
      <c r="AF59" s="301"/>
      <c r="AG59" s="296"/>
      <c r="AH59" s="408">
        <f t="shared" si="2"/>
        <v>0</v>
      </c>
      <c r="AI59" s="408">
        <f t="shared" si="3"/>
        <v>0</v>
      </c>
      <c r="AJ59" s="408">
        <f t="shared" si="4"/>
        <v>0</v>
      </c>
      <c r="AK59" s="408"/>
      <c r="AL59" s="408">
        <f t="shared" si="5"/>
        <v>0</v>
      </c>
      <c r="AM59" s="408">
        <f t="shared" si="6"/>
        <v>0</v>
      </c>
    </row>
    <row r="60" spans="1:39">
      <c r="A60" s="308">
        <v>50</v>
      </c>
      <c r="B60" s="297" t="s">
        <v>1790</v>
      </c>
      <c r="C60" s="54" t="s">
        <v>1408</v>
      </c>
      <c r="D60" s="277" t="s">
        <v>1409</v>
      </c>
      <c r="E60" s="323"/>
      <c r="F60" s="319"/>
      <c r="G60" s="277"/>
      <c r="H60" s="277"/>
      <c r="I60" s="320"/>
      <c r="J60" s="398">
        <f t="shared" si="13"/>
        <v>0</v>
      </c>
      <c r="K60" s="277"/>
      <c r="L60" s="277"/>
      <c r="M60" s="277"/>
      <c r="N60" s="301"/>
      <c r="O60" s="301" t="s">
        <v>782</v>
      </c>
      <c r="P60" s="301" t="s">
        <v>782</v>
      </c>
      <c r="Q60" s="301" t="s">
        <v>782</v>
      </c>
      <c r="R60" s="301" t="s">
        <v>782</v>
      </c>
      <c r="S60" s="301" t="s">
        <v>782</v>
      </c>
      <c r="T60" s="301" t="s">
        <v>782</v>
      </c>
      <c r="U60" s="301" t="s">
        <v>782</v>
      </c>
      <c r="V60" s="301" t="s">
        <v>782</v>
      </c>
      <c r="W60" s="301" t="s">
        <v>782</v>
      </c>
      <c r="X60" s="310"/>
      <c r="Y60" s="310"/>
      <c r="Z60" s="301" t="s">
        <v>782</v>
      </c>
      <c r="AA60" s="301" t="s">
        <v>782</v>
      </c>
      <c r="AB60" s="301" t="s">
        <v>782</v>
      </c>
      <c r="AC60" s="312"/>
      <c r="AD60" s="301"/>
      <c r="AE60" s="322"/>
      <c r="AF60" s="301"/>
      <c r="AG60" s="296"/>
      <c r="AH60" s="408">
        <f t="shared" si="2"/>
        <v>0</v>
      </c>
      <c r="AI60" s="408">
        <f t="shared" si="3"/>
        <v>0</v>
      </c>
      <c r="AJ60" s="408">
        <f t="shared" si="4"/>
        <v>0</v>
      </c>
      <c r="AK60" s="408"/>
      <c r="AL60" s="408">
        <f t="shared" si="5"/>
        <v>0</v>
      </c>
      <c r="AM60" s="408">
        <f t="shared" si="6"/>
        <v>0</v>
      </c>
    </row>
    <row r="61" spans="1:39">
      <c r="A61" s="308">
        <v>51</v>
      </c>
      <c r="B61" s="297" t="s">
        <v>1789</v>
      </c>
      <c r="C61" s="54" t="s">
        <v>1408</v>
      </c>
      <c r="D61" s="277" t="s">
        <v>1409</v>
      </c>
      <c r="E61" s="277"/>
      <c r="F61" s="277"/>
      <c r="G61" s="277"/>
      <c r="H61" s="277"/>
      <c r="I61" s="277"/>
      <c r="J61" s="398">
        <f t="shared" si="13"/>
        <v>0</v>
      </c>
      <c r="K61" s="277"/>
      <c r="L61" s="277"/>
      <c r="M61" s="277"/>
      <c r="N61" s="301"/>
      <c r="O61" s="301" t="s">
        <v>782</v>
      </c>
      <c r="P61" s="301" t="s">
        <v>782</v>
      </c>
      <c r="Q61" s="310"/>
      <c r="R61" s="310"/>
      <c r="S61" s="301" t="s">
        <v>782</v>
      </c>
      <c r="T61" s="301" t="s">
        <v>782</v>
      </c>
      <c r="U61" s="301" t="s">
        <v>782</v>
      </c>
      <c r="V61" s="301" t="s">
        <v>782</v>
      </c>
      <c r="W61" s="301" t="s">
        <v>782</v>
      </c>
      <c r="X61" s="301" t="s">
        <v>782</v>
      </c>
      <c r="Y61" s="301" t="s">
        <v>782</v>
      </c>
      <c r="Z61" s="301" t="s">
        <v>782</v>
      </c>
      <c r="AA61" s="301" t="s">
        <v>782</v>
      </c>
      <c r="AB61" s="310"/>
      <c r="AC61" s="312"/>
      <c r="AD61" s="301"/>
      <c r="AE61" s="322"/>
      <c r="AF61" s="301"/>
      <c r="AG61" s="296"/>
      <c r="AH61" s="408">
        <f t="shared" si="2"/>
        <v>0</v>
      </c>
      <c r="AI61" s="408">
        <f t="shared" si="3"/>
        <v>0</v>
      </c>
      <c r="AJ61" s="408">
        <f t="shared" si="4"/>
        <v>0</v>
      </c>
      <c r="AK61" s="408"/>
      <c r="AL61" s="408">
        <f t="shared" si="5"/>
        <v>0</v>
      </c>
      <c r="AM61" s="408">
        <f t="shared" si="6"/>
        <v>0</v>
      </c>
    </row>
    <row r="62" spans="1:39" ht="36" customHeight="1">
      <c r="A62" s="308">
        <v>52</v>
      </c>
      <c r="B62" s="111" t="s">
        <v>3052</v>
      </c>
      <c r="C62" s="54" t="s">
        <v>1408</v>
      </c>
      <c r="D62" s="277" t="s">
        <v>1409</v>
      </c>
      <c r="E62" s="277"/>
      <c r="F62" s="277"/>
      <c r="G62" s="277"/>
      <c r="H62" s="277"/>
      <c r="I62" s="277"/>
      <c r="J62" s="398">
        <f t="shared" si="13"/>
        <v>0</v>
      </c>
      <c r="K62" s="277"/>
      <c r="L62" s="277"/>
      <c r="M62" s="277"/>
      <c r="N62" s="301"/>
      <c r="O62" s="301" t="s">
        <v>782</v>
      </c>
      <c r="P62" s="301" t="s">
        <v>782</v>
      </c>
      <c r="Q62" s="301" t="s">
        <v>782</v>
      </c>
      <c r="R62" s="301" t="s">
        <v>782</v>
      </c>
      <c r="S62" s="301" t="s">
        <v>782</v>
      </c>
      <c r="T62" s="301" t="s">
        <v>782</v>
      </c>
      <c r="U62" s="301" t="s">
        <v>782</v>
      </c>
      <c r="V62" s="301" t="s">
        <v>782</v>
      </c>
      <c r="W62" s="310"/>
      <c r="X62" s="301" t="s">
        <v>782</v>
      </c>
      <c r="Y62" s="301" t="s">
        <v>782</v>
      </c>
      <c r="Z62" s="301" t="s">
        <v>782</v>
      </c>
      <c r="AA62" s="301" t="s">
        <v>782</v>
      </c>
      <c r="AB62" s="301" t="s">
        <v>782</v>
      </c>
      <c r="AC62" s="412" t="s">
        <v>3021</v>
      </c>
      <c r="AD62" s="301"/>
      <c r="AE62" s="322"/>
      <c r="AF62" s="301"/>
      <c r="AG62" s="296"/>
      <c r="AH62" s="408">
        <f t="shared" si="2"/>
        <v>0</v>
      </c>
      <c r="AI62" s="408">
        <f t="shared" si="3"/>
        <v>0</v>
      </c>
      <c r="AJ62" s="408">
        <f t="shared" si="4"/>
        <v>0</v>
      </c>
      <c r="AK62" s="408"/>
      <c r="AL62" s="408">
        <f t="shared" si="5"/>
        <v>0</v>
      </c>
      <c r="AM62" s="408">
        <f t="shared" si="6"/>
        <v>0</v>
      </c>
    </row>
    <row r="63" spans="1:39">
      <c r="A63" s="308">
        <v>53</v>
      </c>
      <c r="B63" s="111" t="s">
        <v>1788</v>
      </c>
      <c r="C63" s="54" t="s">
        <v>1408</v>
      </c>
      <c r="D63" s="277" t="s">
        <v>1409</v>
      </c>
      <c r="E63" s="316"/>
      <c r="F63" s="285"/>
      <c r="G63" s="278"/>
      <c r="H63" s="278"/>
      <c r="I63" s="320"/>
      <c r="J63" s="398">
        <f t="shared" si="13"/>
        <v>0</v>
      </c>
      <c r="K63" s="278"/>
      <c r="L63" s="277"/>
      <c r="M63" s="277"/>
      <c r="N63" s="301"/>
      <c r="O63" s="301" t="s">
        <v>782</v>
      </c>
      <c r="P63" s="301" t="s">
        <v>782</v>
      </c>
      <c r="Q63" s="301" t="s">
        <v>782</v>
      </c>
      <c r="R63" s="301" t="s">
        <v>782</v>
      </c>
      <c r="S63" s="301" t="s">
        <v>782</v>
      </c>
      <c r="T63" s="301" t="s">
        <v>782</v>
      </c>
      <c r="U63" s="301" t="s">
        <v>782</v>
      </c>
      <c r="V63" s="301" t="s">
        <v>782</v>
      </c>
      <c r="W63" s="301" t="s">
        <v>782</v>
      </c>
      <c r="X63" s="301" t="s">
        <v>782</v>
      </c>
      <c r="Y63" s="301" t="s">
        <v>782</v>
      </c>
      <c r="Z63" s="301" t="s">
        <v>782</v>
      </c>
      <c r="AA63" s="301" t="s">
        <v>782</v>
      </c>
      <c r="AB63" s="312" t="s">
        <v>782</v>
      </c>
      <c r="AC63" s="312"/>
      <c r="AD63" s="301"/>
      <c r="AE63" s="322"/>
      <c r="AF63" s="301"/>
      <c r="AG63" s="296"/>
      <c r="AH63" s="408">
        <f t="shared" si="2"/>
        <v>0</v>
      </c>
      <c r="AI63" s="408">
        <f>E63-G63</f>
        <v>0</v>
      </c>
      <c r="AJ63" s="408">
        <f t="shared" si="4"/>
        <v>0</v>
      </c>
      <c r="AK63" s="408"/>
      <c r="AL63" s="408">
        <f t="shared" si="5"/>
        <v>0</v>
      </c>
      <c r="AM63" s="408">
        <f t="shared" si="6"/>
        <v>0</v>
      </c>
    </row>
    <row r="64" spans="1:39" ht="15.6" customHeight="1">
      <c r="A64" s="308">
        <v>54</v>
      </c>
      <c r="B64" s="111" t="s">
        <v>1412</v>
      </c>
      <c r="C64" s="54" t="s">
        <v>1408</v>
      </c>
      <c r="D64" s="277" t="s">
        <v>1409</v>
      </c>
      <c r="E64" s="323"/>
      <c r="F64" s="319"/>
      <c r="G64" s="277"/>
      <c r="H64" s="277"/>
      <c r="I64" s="318"/>
      <c r="J64" s="398">
        <f t="shared" si="13"/>
        <v>0</v>
      </c>
      <c r="K64" s="277"/>
      <c r="L64" s="277"/>
      <c r="M64" s="277"/>
      <c r="N64" s="301"/>
      <c r="O64" s="385"/>
      <c r="P64" s="301" t="s">
        <v>782</v>
      </c>
      <c r="Q64" s="310"/>
      <c r="R64" s="301" t="s">
        <v>782</v>
      </c>
      <c r="S64" s="301" t="s">
        <v>782</v>
      </c>
      <c r="T64" s="301" t="s">
        <v>782</v>
      </c>
      <c r="U64" s="301" t="s">
        <v>782</v>
      </c>
      <c r="V64" s="301" t="s">
        <v>782</v>
      </c>
      <c r="W64" s="310"/>
      <c r="X64" s="301" t="s">
        <v>782</v>
      </c>
      <c r="Y64" s="301" t="s">
        <v>782</v>
      </c>
      <c r="Z64" s="301" t="s">
        <v>782</v>
      </c>
      <c r="AA64" s="301" t="s">
        <v>782</v>
      </c>
      <c r="AB64" s="310"/>
      <c r="AC64" s="312"/>
      <c r="AD64" s="301"/>
      <c r="AE64" s="322"/>
      <c r="AF64" s="301"/>
      <c r="AG64" s="296"/>
      <c r="AH64" s="408">
        <f t="shared" si="2"/>
        <v>0</v>
      </c>
      <c r="AI64" s="408">
        <f t="shared" si="3"/>
        <v>0</v>
      </c>
      <c r="AJ64" s="408">
        <f t="shared" si="4"/>
        <v>0</v>
      </c>
      <c r="AK64" s="408"/>
      <c r="AL64" s="408">
        <f t="shared" si="5"/>
        <v>0</v>
      </c>
      <c r="AM64" s="408">
        <f t="shared" si="6"/>
        <v>0</v>
      </c>
    </row>
    <row r="65" spans="1:39">
      <c r="A65" s="308">
        <v>55</v>
      </c>
      <c r="B65" s="111" t="s">
        <v>436</v>
      </c>
      <c r="C65" s="54" t="s">
        <v>1408</v>
      </c>
      <c r="D65" s="277" t="s">
        <v>1409</v>
      </c>
      <c r="E65" s="323"/>
      <c r="F65" s="319"/>
      <c r="G65" s="277"/>
      <c r="H65" s="277"/>
      <c r="I65" s="318"/>
      <c r="J65" s="398">
        <f t="shared" si="13"/>
        <v>0</v>
      </c>
      <c r="K65" s="277"/>
      <c r="L65" s="277"/>
      <c r="M65" s="277"/>
      <c r="N65" s="301"/>
      <c r="O65" s="385"/>
      <c r="P65" s="301" t="s">
        <v>782</v>
      </c>
      <c r="Q65" s="310"/>
      <c r="R65" s="310"/>
      <c r="S65" s="301" t="s">
        <v>782</v>
      </c>
      <c r="T65" s="301" t="s">
        <v>782</v>
      </c>
      <c r="U65" s="301" t="s">
        <v>782</v>
      </c>
      <c r="V65" s="301" t="s">
        <v>782</v>
      </c>
      <c r="W65" s="301" t="s">
        <v>782</v>
      </c>
      <c r="X65" s="301" t="s">
        <v>782</v>
      </c>
      <c r="Y65" s="301" t="s">
        <v>782</v>
      </c>
      <c r="Z65" s="301" t="s">
        <v>782</v>
      </c>
      <c r="AA65" s="301" t="s">
        <v>782</v>
      </c>
      <c r="AB65" s="310"/>
      <c r="AC65" s="312"/>
      <c r="AD65" s="301"/>
      <c r="AE65" s="322"/>
      <c r="AF65" s="301"/>
      <c r="AG65" s="296"/>
      <c r="AH65" s="408">
        <f t="shared" si="2"/>
        <v>0</v>
      </c>
      <c r="AI65" s="408">
        <f t="shared" si="3"/>
        <v>0</v>
      </c>
      <c r="AJ65" s="408">
        <f t="shared" si="4"/>
        <v>0</v>
      </c>
      <c r="AK65" s="408"/>
      <c r="AL65" s="408">
        <f t="shared" si="5"/>
        <v>0</v>
      </c>
      <c r="AM65" s="408">
        <f t="shared" si="6"/>
        <v>0</v>
      </c>
    </row>
    <row r="66" spans="1:39" ht="15.6" customHeight="1">
      <c r="A66" s="308">
        <v>56</v>
      </c>
      <c r="B66" s="111" t="s">
        <v>1413</v>
      </c>
      <c r="C66" s="54" t="s">
        <v>1408</v>
      </c>
      <c r="D66" s="277" t="s">
        <v>1409</v>
      </c>
      <c r="E66" s="323"/>
      <c r="F66" s="319"/>
      <c r="G66" s="277"/>
      <c r="H66" s="277"/>
      <c r="I66" s="318"/>
      <c r="J66" s="398">
        <f t="shared" si="13"/>
        <v>0</v>
      </c>
      <c r="K66" s="277"/>
      <c r="L66" s="277"/>
      <c r="M66" s="277"/>
      <c r="N66" s="301"/>
      <c r="O66" s="385"/>
      <c r="P66" s="301" t="s">
        <v>782</v>
      </c>
      <c r="Q66" s="301" t="s">
        <v>782</v>
      </c>
      <c r="R66" s="301" t="s">
        <v>782</v>
      </c>
      <c r="S66" s="301" t="s">
        <v>782</v>
      </c>
      <c r="T66" s="301" t="s">
        <v>782</v>
      </c>
      <c r="U66" s="301" t="s">
        <v>782</v>
      </c>
      <c r="V66" s="301" t="s">
        <v>782</v>
      </c>
      <c r="W66" s="310"/>
      <c r="X66" s="301" t="s">
        <v>782</v>
      </c>
      <c r="Y66" s="301" t="s">
        <v>782</v>
      </c>
      <c r="Z66" s="301" t="s">
        <v>782</v>
      </c>
      <c r="AA66" s="301" t="s">
        <v>782</v>
      </c>
      <c r="AB66" s="310"/>
      <c r="AC66" s="412" t="s">
        <v>3021</v>
      </c>
      <c r="AD66" s="301"/>
      <c r="AE66" s="322"/>
      <c r="AF66" s="301"/>
      <c r="AG66" s="296"/>
      <c r="AH66" s="408">
        <f t="shared" si="2"/>
        <v>0</v>
      </c>
      <c r="AI66" s="408">
        <f t="shared" si="3"/>
        <v>0</v>
      </c>
      <c r="AJ66" s="408">
        <f t="shared" si="4"/>
        <v>0</v>
      </c>
      <c r="AK66" s="408"/>
      <c r="AL66" s="408">
        <f t="shared" si="5"/>
        <v>0</v>
      </c>
      <c r="AM66" s="408">
        <f t="shared" si="6"/>
        <v>0</v>
      </c>
    </row>
    <row r="67" spans="1:39" ht="15.75" customHeight="1">
      <c r="A67" s="308">
        <v>57</v>
      </c>
      <c r="B67" s="111" t="s">
        <v>1414</v>
      </c>
      <c r="C67" s="54" t="s">
        <v>1408</v>
      </c>
      <c r="D67" s="277" t="s">
        <v>1409</v>
      </c>
      <c r="E67" s="323"/>
      <c r="F67" s="319"/>
      <c r="G67" s="277"/>
      <c r="H67" s="277"/>
      <c r="I67" s="318"/>
      <c r="J67" s="398">
        <f t="shared" si="13"/>
        <v>0</v>
      </c>
      <c r="K67" s="277"/>
      <c r="L67" s="277"/>
      <c r="M67" s="277"/>
      <c r="N67" s="301"/>
      <c r="O67" s="301" t="s">
        <v>782</v>
      </c>
      <c r="P67" s="301" t="s">
        <v>782</v>
      </c>
      <c r="Q67" s="301" t="s">
        <v>782</v>
      </c>
      <c r="R67" s="301" t="s">
        <v>782</v>
      </c>
      <c r="S67" s="301" t="s">
        <v>782</v>
      </c>
      <c r="T67" s="301" t="s">
        <v>782</v>
      </c>
      <c r="U67" s="301" t="s">
        <v>782</v>
      </c>
      <c r="V67" s="301" t="s">
        <v>782</v>
      </c>
      <c r="W67" s="301" t="s">
        <v>782</v>
      </c>
      <c r="X67" s="301" t="s">
        <v>782</v>
      </c>
      <c r="Y67" s="301" t="s">
        <v>782</v>
      </c>
      <c r="Z67" s="301" t="s">
        <v>782</v>
      </c>
      <c r="AA67" s="301" t="s">
        <v>782</v>
      </c>
      <c r="AB67" s="310"/>
      <c r="AC67" s="312"/>
      <c r="AD67" s="301"/>
      <c r="AE67" s="322"/>
      <c r="AF67" s="301"/>
      <c r="AG67" s="296"/>
      <c r="AH67" s="408">
        <f t="shared" si="2"/>
        <v>0</v>
      </c>
      <c r="AI67" s="408">
        <f t="shared" si="3"/>
        <v>0</v>
      </c>
      <c r="AJ67" s="408">
        <f t="shared" si="4"/>
        <v>0</v>
      </c>
      <c r="AK67" s="408"/>
      <c r="AL67" s="408">
        <f t="shared" si="5"/>
        <v>0</v>
      </c>
      <c r="AM67" s="408">
        <f t="shared" si="6"/>
        <v>0</v>
      </c>
    </row>
    <row r="68" spans="1:39">
      <c r="A68" s="308">
        <v>58</v>
      </c>
      <c r="B68" s="111" t="s">
        <v>1787</v>
      </c>
      <c r="C68" s="54" t="s">
        <v>1408</v>
      </c>
      <c r="D68" s="277" t="s">
        <v>1409</v>
      </c>
      <c r="E68" s="323"/>
      <c r="F68" s="319"/>
      <c r="G68" s="277"/>
      <c r="H68" s="277"/>
      <c r="I68" s="318"/>
      <c r="J68" s="398">
        <f t="shared" si="13"/>
        <v>0</v>
      </c>
      <c r="K68" s="277"/>
      <c r="L68" s="277"/>
      <c r="M68" s="277"/>
      <c r="N68" s="301"/>
      <c r="O68" s="385"/>
      <c r="P68" s="301" t="s">
        <v>782</v>
      </c>
      <c r="Q68" s="301" t="s">
        <v>782</v>
      </c>
      <c r="R68" s="310"/>
      <c r="S68" s="301" t="s">
        <v>782</v>
      </c>
      <c r="T68" s="301" t="s">
        <v>782</v>
      </c>
      <c r="U68" s="301" t="s">
        <v>782</v>
      </c>
      <c r="V68" s="301" t="s">
        <v>782</v>
      </c>
      <c r="W68" s="310"/>
      <c r="X68" s="301" t="s">
        <v>782</v>
      </c>
      <c r="Y68" s="301" t="s">
        <v>782</v>
      </c>
      <c r="Z68" s="301" t="s">
        <v>782</v>
      </c>
      <c r="AA68" s="301" t="s">
        <v>782</v>
      </c>
      <c r="AB68" s="310"/>
      <c r="AC68" s="312"/>
      <c r="AD68" s="301"/>
      <c r="AE68" s="322"/>
      <c r="AF68" s="301"/>
      <c r="AG68" s="296"/>
      <c r="AH68" s="408">
        <f t="shared" si="2"/>
        <v>0</v>
      </c>
      <c r="AI68" s="408">
        <f t="shared" si="3"/>
        <v>0</v>
      </c>
      <c r="AJ68" s="408">
        <f t="shared" si="4"/>
        <v>0</v>
      </c>
      <c r="AK68" s="408"/>
      <c r="AL68" s="408">
        <f t="shared" si="5"/>
        <v>0</v>
      </c>
      <c r="AM68" s="408">
        <f t="shared" si="6"/>
        <v>0</v>
      </c>
    </row>
    <row r="69" spans="1:39" ht="31.2" customHeight="1">
      <c r="A69" s="308">
        <v>59</v>
      </c>
      <c r="B69" s="111" t="s">
        <v>1415</v>
      </c>
      <c r="C69" s="54" t="s">
        <v>1408</v>
      </c>
      <c r="D69" s="277" t="s">
        <v>1409</v>
      </c>
      <c r="E69" s="277"/>
      <c r="F69" s="277"/>
      <c r="G69" s="277"/>
      <c r="H69" s="277"/>
      <c r="I69" s="277"/>
      <c r="J69" s="398">
        <f t="shared" si="13"/>
        <v>0</v>
      </c>
      <c r="K69" s="277"/>
      <c r="L69" s="277"/>
      <c r="M69" s="277"/>
      <c r="N69" s="301"/>
      <c r="O69" s="385"/>
      <c r="P69" s="301" t="s">
        <v>782</v>
      </c>
      <c r="Q69" s="301" t="s">
        <v>782</v>
      </c>
      <c r="R69" s="301" t="s">
        <v>782</v>
      </c>
      <c r="S69" s="301" t="s">
        <v>782</v>
      </c>
      <c r="T69" s="301" t="s">
        <v>782</v>
      </c>
      <c r="U69" s="301" t="s">
        <v>782</v>
      </c>
      <c r="V69" s="301" t="s">
        <v>782</v>
      </c>
      <c r="W69" s="310"/>
      <c r="X69" s="301" t="s">
        <v>782</v>
      </c>
      <c r="Y69" s="301" t="s">
        <v>782</v>
      </c>
      <c r="Z69" s="301" t="s">
        <v>782</v>
      </c>
      <c r="AA69" s="301" t="s">
        <v>782</v>
      </c>
      <c r="AB69" s="310"/>
      <c r="AC69" s="412" t="s">
        <v>3021</v>
      </c>
      <c r="AD69" s="301"/>
      <c r="AE69" s="322"/>
      <c r="AF69" s="301"/>
      <c r="AG69" s="296"/>
      <c r="AH69" s="408">
        <f t="shared" si="2"/>
        <v>0</v>
      </c>
      <c r="AI69" s="408">
        <f t="shared" si="3"/>
        <v>0</v>
      </c>
      <c r="AJ69" s="408">
        <f t="shared" si="4"/>
        <v>0</v>
      </c>
      <c r="AK69" s="408"/>
      <c r="AL69" s="408">
        <f t="shared" si="5"/>
        <v>0</v>
      </c>
      <c r="AM69" s="408">
        <f t="shared" si="6"/>
        <v>0</v>
      </c>
    </row>
    <row r="70" spans="1:39" ht="15.6" customHeight="1">
      <c r="A70" s="308">
        <v>60</v>
      </c>
      <c r="B70" s="111" t="s">
        <v>1416</v>
      </c>
      <c r="C70" s="54" t="s">
        <v>1408</v>
      </c>
      <c r="D70" s="277" t="s">
        <v>1409</v>
      </c>
      <c r="E70" s="277"/>
      <c r="F70" s="277"/>
      <c r="G70" s="277"/>
      <c r="H70" s="277"/>
      <c r="I70" s="277"/>
      <c r="J70" s="398">
        <f t="shared" si="13"/>
        <v>0</v>
      </c>
      <c r="K70" s="277"/>
      <c r="L70" s="277"/>
      <c r="M70" s="277"/>
      <c r="N70" s="301"/>
      <c r="O70" s="301" t="s">
        <v>782</v>
      </c>
      <c r="P70" s="301" t="s">
        <v>782</v>
      </c>
      <c r="Q70" s="301" t="s">
        <v>782</v>
      </c>
      <c r="R70" s="301" t="s">
        <v>782</v>
      </c>
      <c r="S70" s="301" t="s">
        <v>782</v>
      </c>
      <c r="T70" s="385"/>
      <c r="U70" s="301" t="s">
        <v>782</v>
      </c>
      <c r="V70" s="301" t="s">
        <v>782</v>
      </c>
      <c r="W70" s="301" t="s">
        <v>782</v>
      </c>
      <c r="X70" s="301" t="s">
        <v>782</v>
      </c>
      <c r="Y70" s="301" t="s">
        <v>782</v>
      </c>
      <c r="Z70" s="301" t="s">
        <v>782</v>
      </c>
      <c r="AA70" s="301" t="s">
        <v>782</v>
      </c>
      <c r="AB70" s="310"/>
      <c r="AC70" s="312" t="s">
        <v>3028</v>
      </c>
      <c r="AD70" s="301"/>
      <c r="AE70" s="322"/>
      <c r="AF70" s="301"/>
      <c r="AG70" s="296"/>
      <c r="AH70" s="408">
        <f t="shared" si="2"/>
        <v>0</v>
      </c>
      <c r="AI70" s="408">
        <f t="shared" si="3"/>
        <v>0</v>
      </c>
      <c r="AJ70" s="408">
        <f t="shared" si="4"/>
        <v>0</v>
      </c>
      <c r="AK70" s="408"/>
      <c r="AL70" s="408">
        <f t="shared" si="5"/>
        <v>0</v>
      </c>
      <c r="AM70" s="408">
        <f t="shared" si="6"/>
        <v>0</v>
      </c>
    </row>
    <row r="71" spans="1:39" ht="15.6" customHeight="1">
      <c r="A71" s="308">
        <v>61</v>
      </c>
      <c r="B71" s="111" t="s">
        <v>1417</v>
      </c>
      <c r="C71" s="54" t="s">
        <v>1408</v>
      </c>
      <c r="D71" s="277" t="s">
        <v>1409</v>
      </c>
      <c r="E71" s="277"/>
      <c r="F71" s="277"/>
      <c r="G71" s="277"/>
      <c r="H71" s="277"/>
      <c r="I71" s="277"/>
      <c r="J71" s="398">
        <f t="shared" si="13"/>
        <v>0</v>
      </c>
      <c r="K71" s="277"/>
      <c r="L71" s="277"/>
      <c r="M71" s="277"/>
      <c r="N71" s="301"/>
      <c r="O71" s="301" t="s">
        <v>782</v>
      </c>
      <c r="P71" s="301" t="s">
        <v>782</v>
      </c>
      <c r="Q71" s="301" t="s">
        <v>782</v>
      </c>
      <c r="R71" s="301" t="s">
        <v>782</v>
      </c>
      <c r="S71" s="301" t="s">
        <v>782</v>
      </c>
      <c r="T71" s="385"/>
      <c r="U71" s="385"/>
      <c r="V71" s="301" t="s">
        <v>782</v>
      </c>
      <c r="W71" s="301" t="s">
        <v>782</v>
      </c>
      <c r="X71" s="301" t="s">
        <v>782</v>
      </c>
      <c r="Y71" s="301" t="s">
        <v>782</v>
      </c>
      <c r="Z71" s="301" t="s">
        <v>782</v>
      </c>
      <c r="AA71" s="301" t="s">
        <v>782</v>
      </c>
      <c r="AB71" s="310"/>
      <c r="AC71" s="312" t="s">
        <v>3028</v>
      </c>
      <c r="AD71" s="301"/>
      <c r="AE71" s="322"/>
      <c r="AF71" s="301"/>
      <c r="AG71" s="296"/>
      <c r="AH71" s="408">
        <f t="shared" si="2"/>
        <v>0</v>
      </c>
      <c r="AI71" s="408">
        <f t="shared" si="3"/>
        <v>0</v>
      </c>
      <c r="AJ71" s="408">
        <f t="shared" si="4"/>
        <v>0</v>
      </c>
      <c r="AK71" s="408"/>
      <c r="AL71" s="408">
        <f t="shared" si="5"/>
        <v>0</v>
      </c>
      <c r="AM71" s="408">
        <f t="shared" si="6"/>
        <v>0</v>
      </c>
    </row>
    <row r="72" spans="1:39" ht="15.6" customHeight="1">
      <c r="A72" s="308">
        <v>62</v>
      </c>
      <c r="B72" s="111" t="s">
        <v>1418</v>
      </c>
      <c r="C72" s="54" t="s">
        <v>1408</v>
      </c>
      <c r="D72" s="277" t="s">
        <v>1409</v>
      </c>
      <c r="E72" s="277"/>
      <c r="F72" s="277"/>
      <c r="G72" s="277"/>
      <c r="H72" s="277"/>
      <c r="I72" s="277"/>
      <c r="J72" s="398">
        <f t="shared" si="13"/>
        <v>0</v>
      </c>
      <c r="K72" s="277"/>
      <c r="L72" s="277"/>
      <c r="M72" s="277"/>
      <c r="N72" s="301"/>
      <c r="O72" s="301" t="s">
        <v>782</v>
      </c>
      <c r="P72" s="301" t="s">
        <v>782</v>
      </c>
      <c r="Q72" s="301" t="s">
        <v>782</v>
      </c>
      <c r="R72" s="301" t="s">
        <v>782</v>
      </c>
      <c r="S72" s="301" t="s">
        <v>782</v>
      </c>
      <c r="T72" s="301" t="s">
        <v>782</v>
      </c>
      <c r="U72" s="301" t="s">
        <v>782</v>
      </c>
      <c r="V72" s="385"/>
      <c r="W72" s="301" t="s">
        <v>782</v>
      </c>
      <c r="X72" s="301" t="s">
        <v>782</v>
      </c>
      <c r="Y72" s="310"/>
      <c r="Z72" s="301" t="s">
        <v>782</v>
      </c>
      <c r="AA72" s="301" t="s">
        <v>782</v>
      </c>
      <c r="AB72" s="310"/>
      <c r="AC72" s="312" t="str">
        <f>Y8</f>
        <v>экз./ловуш. в сутки</v>
      </c>
      <c r="AD72" s="301"/>
      <c r="AE72" s="322"/>
      <c r="AF72" s="301"/>
      <c r="AG72" s="296"/>
      <c r="AH72" s="408">
        <f t="shared" si="2"/>
        <v>0</v>
      </c>
      <c r="AI72" s="408">
        <f t="shared" si="3"/>
        <v>0</v>
      </c>
      <c r="AJ72" s="408">
        <f t="shared" si="4"/>
        <v>0</v>
      </c>
      <c r="AK72" s="408"/>
      <c r="AL72" s="408">
        <f t="shared" si="5"/>
        <v>0</v>
      </c>
      <c r="AM72" s="408">
        <f t="shared" si="6"/>
        <v>0</v>
      </c>
    </row>
    <row r="73" spans="1:39">
      <c r="A73" s="308">
        <v>63</v>
      </c>
      <c r="B73" s="111" t="s">
        <v>1419</v>
      </c>
      <c r="C73" s="54" t="s">
        <v>1408</v>
      </c>
      <c r="D73" s="277" t="s">
        <v>1409</v>
      </c>
      <c r="E73" s="277"/>
      <c r="F73" s="277"/>
      <c r="G73" s="277"/>
      <c r="H73" s="277"/>
      <c r="I73" s="277"/>
      <c r="J73" s="398">
        <f t="shared" si="13"/>
        <v>0</v>
      </c>
      <c r="K73" s="277"/>
      <c r="L73" s="277"/>
      <c r="M73" s="277"/>
      <c r="N73" s="301"/>
      <c r="O73" s="301" t="s">
        <v>782</v>
      </c>
      <c r="P73" s="301" t="s">
        <v>782</v>
      </c>
      <c r="Q73" s="301" t="s">
        <v>782</v>
      </c>
      <c r="R73" s="301" t="s">
        <v>782</v>
      </c>
      <c r="S73" s="301" t="s">
        <v>782</v>
      </c>
      <c r="T73" s="301" t="s">
        <v>782</v>
      </c>
      <c r="U73" s="301" t="s">
        <v>782</v>
      </c>
      <c r="V73" s="301" t="s">
        <v>782</v>
      </c>
      <c r="W73" s="301" t="s">
        <v>782</v>
      </c>
      <c r="X73" s="301" t="s">
        <v>782</v>
      </c>
      <c r="Y73" s="301" t="s">
        <v>782</v>
      </c>
      <c r="Z73" s="301" t="s">
        <v>782</v>
      </c>
      <c r="AA73" s="301" t="s">
        <v>782</v>
      </c>
      <c r="AB73" s="312" t="s">
        <v>782</v>
      </c>
      <c r="AC73" s="312"/>
      <c r="AD73" s="301"/>
      <c r="AE73" s="322"/>
      <c r="AF73" s="301"/>
      <c r="AG73" s="296"/>
      <c r="AH73" s="408">
        <f t="shared" si="2"/>
        <v>0</v>
      </c>
      <c r="AI73" s="408">
        <f t="shared" si="3"/>
        <v>0</v>
      </c>
      <c r="AJ73" s="408">
        <f t="shared" si="4"/>
        <v>0</v>
      </c>
      <c r="AK73" s="408"/>
      <c r="AL73" s="408">
        <f t="shared" si="5"/>
        <v>0</v>
      </c>
      <c r="AM73" s="408">
        <f t="shared" si="6"/>
        <v>0</v>
      </c>
    </row>
    <row r="74" spans="1:39" ht="69">
      <c r="A74" s="308">
        <v>64</v>
      </c>
      <c r="B74" s="294" t="s">
        <v>1786</v>
      </c>
      <c r="C74" s="54" t="s">
        <v>1408</v>
      </c>
      <c r="D74" s="399">
        <f t="shared" ref="D74:I74" si="16">SUM(D80,D166)</f>
        <v>0</v>
      </c>
      <c r="E74" s="399">
        <f t="shared" si="16"/>
        <v>0</v>
      </c>
      <c r="F74" s="399">
        <f t="shared" si="16"/>
        <v>0</v>
      </c>
      <c r="G74" s="399">
        <f t="shared" si="16"/>
        <v>0</v>
      </c>
      <c r="H74" s="399">
        <f t="shared" si="16"/>
        <v>0</v>
      </c>
      <c r="I74" s="399">
        <f t="shared" si="16"/>
        <v>0</v>
      </c>
      <c r="J74" s="398">
        <f t="shared" si="13"/>
        <v>0</v>
      </c>
      <c r="K74" s="399">
        <f t="shared" ref="K74:N75" si="17">SUM(K80,K166)</f>
        <v>0</v>
      </c>
      <c r="L74" s="399">
        <f t="shared" si="17"/>
        <v>0</v>
      </c>
      <c r="M74" s="399">
        <f t="shared" si="17"/>
        <v>0</v>
      </c>
      <c r="N74" s="399">
        <f t="shared" si="17"/>
        <v>0</v>
      </c>
      <c r="O74" s="277" t="s">
        <v>782</v>
      </c>
      <c r="P74" s="301" t="s">
        <v>782</v>
      </c>
      <c r="Q74" s="301" t="s">
        <v>782</v>
      </c>
      <c r="R74" s="301" t="s">
        <v>782</v>
      </c>
      <c r="S74" s="301" t="s">
        <v>782</v>
      </c>
      <c r="T74" s="301" t="s">
        <v>782</v>
      </c>
      <c r="U74" s="301" t="s">
        <v>782</v>
      </c>
      <c r="V74" s="301" t="s">
        <v>782</v>
      </c>
      <c r="W74" s="301" t="s">
        <v>782</v>
      </c>
      <c r="X74" s="301" t="s">
        <v>782</v>
      </c>
      <c r="Y74" s="301" t="s">
        <v>782</v>
      </c>
      <c r="Z74" s="301" t="s">
        <v>782</v>
      </c>
      <c r="AA74" s="301" t="s">
        <v>782</v>
      </c>
      <c r="AB74" s="301" t="s">
        <v>782</v>
      </c>
      <c r="AC74" s="312"/>
      <c r="AD74" s="301"/>
      <c r="AE74" s="322"/>
      <c r="AF74" s="301"/>
      <c r="AG74" s="400">
        <f>D74-E74</f>
        <v>0</v>
      </c>
      <c r="AH74" s="408">
        <f t="shared" ref="AH74:AH135" si="18">F74-E74</f>
        <v>0</v>
      </c>
      <c r="AI74" s="408">
        <f t="shared" ref="AI74:AI135" si="19">E74-G74</f>
        <v>0</v>
      </c>
      <c r="AJ74" s="408">
        <f t="shared" ref="AJ74:AJ135" si="20">G74-H74</f>
        <v>0</v>
      </c>
      <c r="AK74" s="408">
        <f>D74-I74</f>
        <v>0</v>
      </c>
      <c r="AL74" s="408">
        <f t="shared" ref="AL74:AL135" si="21">J74-I74</f>
        <v>0</v>
      </c>
      <c r="AM74" s="408">
        <f t="shared" ref="AM74:AM135" si="22">J74-M74</f>
        <v>0</v>
      </c>
    </row>
    <row r="75" spans="1:39">
      <c r="A75" s="308">
        <v>65</v>
      </c>
      <c r="B75" s="298" t="s">
        <v>1666</v>
      </c>
      <c r="C75" s="54" t="s">
        <v>1408</v>
      </c>
      <c r="D75" s="277" t="s">
        <v>1409</v>
      </c>
      <c r="E75" s="399">
        <f>SUM(E81,E167)</f>
        <v>0</v>
      </c>
      <c r="F75" s="399">
        <f>SUM(F81,F167)</f>
        <v>0</v>
      </c>
      <c r="G75" s="399">
        <f>SUM(G81,G167)</f>
        <v>0</v>
      </c>
      <c r="H75" s="399">
        <f>SUM(H81,H167)</f>
        <v>0</v>
      </c>
      <c r="I75" s="399">
        <f>SUM(I81,I167)</f>
        <v>0</v>
      </c>
      <c r="J75" s="398">
        <f t="shared" si="13"/>
        <v>0</v>
      </c>
      <c r="K75" s="399">
        <f t="shared" si="17"/>
        <v>0</v>
      </c>
      <c r="L75" s="399">
        <f t="shared" si="17"/>
        <v>0</v>
      </c>
      <c r="M75" s="399">
        <f t="shared" si="17"/>
        <v>0</v>
      </c>
      <c r="N75" s="399">
        <f t="shared" si="17"/>
        <v>0</v>
      </c>
      <c r="O75" s="277" t="s">
        <v>782</v>
      </c>
      <c r="P75" s="301" t="s">
        <v>782</v>
      </c>
      <c r="Q75" s="301" t="s">
        <v>782</v>
      </c>
      <c r="R75" s="301" t="s">
        <v>782</v>
      </c>
      <c r="S75" s="301" t="s">
        <v>782</v>
      </c>
      <c r="T75" s="301" t="s">
        <v>782</v>
      </c>
      <c r="U75" s="301" t="s">
        <v>782</v>
      </c>
      <c r="V75" s="301" t="s">
        <v>782</v>
      </c>
      <c r="W75" s="301" t="s">
        <v>782</v>
      </c>
      <c r="X75" s="301" t="s">
        <v>782</v>
      </c>
      <c r="Y75" s="301" t="s">
        <v>782</v>
      </c>
      <c r="Z75" s="301" t="s">
        <v>782</v>
      </c>
      <c r="AA75" s="301" t="s">
        <v>782</v>
      </c>
      <c r="AB75" s="301" t="s">
        <v>782</v>
      </c>
      <c r="AC75" s="312"/>
      <c r="AD75" s="301"/>
      <c r="AE75" s="322"/>
      <c r="AF75" s="301"/>
      <c r="AG75" s="296"/>
      <c r="AH75" s="408">
        <f t="shared" si="18"/>
        <v>0</v>
      </c>
      <c r="AI75" s="408">
        <f t="shared" si="19"/>
        <v>0</v>
      </c>
      <c r="AJ75" s="408">
        <f t="shared" si="20"/>
        <v>0</v>
      </c>
      <c r="AK75" s="408"/>
      <c r="AL75" s="408">
        <f t="shared" si="21"/>
        <v>0</v>
      </c>
      <c r="AM75" s="408">
        <f t="shared" si="22"/>
        <v>0</v>
      </c>
    </row>
    <row r="76" spans="1:39">
      <c r="A76" s="308">
        <v>66</v>
      </c>
      <c r="B76" s="298" t="s">
        <v>1665</v>
      </c>
      <c r="C76" s="54" t="s">
        <v>1408</v>
      </c>
      <c r="D76" s="277" t="s">
        <v>1409</v>
      </c>
      <c r="E76" s="399">
        <f>SUM(E125,E204)</f>
        <v>0</v>
      </c>
      <c r="F76" s="399">
        <f>SUM(F125,F204)</f>
        <v>0</v>
      </c>
      <c r="G76" s="399">
        <f>SUM(G125,G204)</f>
        <v>0</v>
      </c>
      <c r="H76" s="399">
        <f>SUM(H125,H204)</f>
        <v>0</v>
      </c>
      <c r="I76" s="399">
        <f>SUM(I125,I204)</f>
        <v>0</v>
      </c>
      <c r="J76" s="398">
        <f t="shared" ref="J76:J105" si="23">SUM(K76:L76)</f>
        <v>0</v>
      </c>
      <c r="K76" s="399">
        <f>SUM(K125,K204)</f>
        <v>0</v>
      </c>
      <c r="L76" s="399">
        <f>SUM(L125,L204)</f>
        <v>0</v>
      </c>
      <c r="M76" s="399">
        <f>SUM(M125,M204)</f>
        <v>0</v>
      </c>
      <c r="N76" s="399">
        <f>SUM(N125,N204)</f>
        <v>0</v>
      </c>
      <c r="O76" s="277" t="s">
        <v>782</v>
      </c>
      <c r="P76" s="301" t="s">
        <v>782</v>
      </c>
      <c r="Q76" s="301" t="s">
        <v>782</v>
      </c>
      <c r="R76" s="301" t="s">
        <v>782</v>
      </c>
      <c r="S76" s="301" t="s">
        <v>782</v>
      </c>
      <c r="T76" s="301" t="s">
        <v>782</v>
      </c>
      <c r="U76" s="301" t="s">
        <v>782</v>
      </c>
      <c r="V76" s="301" t="s">
        <v>782</v>
      </c>
      <c r="W76" s="301" t="s">
        <v>782</v>
      </c>
      <c r="X76" s="301" t="s">
        <v>782</v>
      </c>
      <c r="Y76" s="301" t="s">
        <v>782</v>
      </c>
      <c r="Z76" s="301" t="s">
        <v>782</v>
      </c>
      <c r="AA76" s="301" t="s">
        <v>782</v>
      </c>
      <c r="AB76" s="301" t="s">
        <v>782</v>
      </c>
      <c r="AC76" s="312"/>
      <c r="AD76" s="301"/>
      <c r="AE76" s="322"/>
      <c r="AF76" s="301"/>
      <c r="AG76" s="296"/>
      <c r="AH76" s="408">
        <f t="shared" si="18"/>
        <v>0</v>
      </c>
      <c r="AI76" s="408">
        <f t="shared" si="19"/>
        <v>0</v>
      </c>
      <c r="AJ76" s="408">
        <f t="shared" si="20"/>
        <v>0</v>
      </c>
      <c r="AK76" s="408"/>
      <c r="AL76" s="408">
        <f t="shared" si="21"/>
        <v>0</v>
      </c>
      <c r="AM76" s="408">
        <f t="shared" si="22"/>
        <v>0</v>
      </c>
    </row>
    <row r="77" spans="1:39" ht="55.2">
      <c r="A77" s="308">
        <v>67</v>
      </c>
      <c r="B77" s="111" t="s">
        <v>1777</v>
      </c>
      <c r="C77" s="54" t="s">
        <v>1408</v>
      </c>
      <c r="D77" s="399">
        <f>D152</f>
        <v>0</v>
      </c>
      <c r="E77" s="578">
        <f>MAX(E78,E79)</f>
        <v>0</v>
      </c>
      <c r="F77" s="399">
        <f>SUM(F78,F79)</f>
        <v>0</v>
      </c>
      <c r="G77" s="578">
        <f>MAX(G78,G79)</f>
        <v>0</v>
      </c>
      <c r="H77" s="578">
        <f>MAX(H78,H79)</f>
        <v>0</v>
      </c>
      <c r="I77" s="578">
        <f>MAX(I78,I79)</f>
        <v>0</v>
      </c>
      <c r="J77" s="398">
        <f t="shared" si="23"/>
        <v>0</v>
      </c>
      <c r="K77" s="399">
        <f>SUM(K78,K79)</f>
        <v>0</v>
      </c>
      <c r="L77" s="399">
        <f>SUM(L78,L79)</f>
        <v>0</v>
      </c>
      <c r="M77" s="399">
        <f>SUM(M78,M79)</f>
        <v>0</v>
      </c>
      <c r="N77" s="399">
        <f>SUM(N78,N79)</f>
        <v>0</v>
      </c>
      <c r="O77" s="277" t="s">
        <v>782</v>
      </c>
      <c r="P77" s="301" t="s">
        <v>782</v>
      </c>
      <c r="Q77" s="301" t="s">
        <v>782</v>
      </c>
      <c r="R77" s="301" t="s">
        <v>782</v>
      </c>
      <c r="S77" s="301" t="s">
        <v>782</v>
      </c>
      <c r="T77" s="301" t="s">
        <v>782</v>
      </c>
      <c r="U77" s="301" t="s">
        <v>782</v>
      </c>
      <c r="V77" s="301" t="s">
        <v>782</v>
      </c>
      <c r="W77" s="301" t="s">
        <v>782</v>
      </c>
      <c r="X77" s="301" t="s">
        <v>782</v>
      </c>
      <c r="Y77" s="301" t="s">
        <v>782</v>
      </c>
      <c r="Z77" s="301" t="s">
        <v>782</v>
      </c>
      <c r="AA77" s="301" t="s">
        <v>782</v>
      </c>
      <c r="AB77" s="301" t="s">
        <v>782</v>
      </c>
      <c r="AC77" s="312"/>
      <c r="AD77" s="301"/>
      <c r="AE77" s="322"/>
      <c r="AF77" s="301"/>
      <c r="AG77" s="400">
        <f>D77-E77</f>
        <v>0</v>
      </c>
      <c r="AH77" s="408">
        <f t="shared" si="18"/>
        <v>0</v>
      </c>
      <c r="AI77" s="408">
        <f t="shared" si="19"/>
        <v>0</v>
      </c>
      <c r="AJ77" s="408">
        <f t="shared" si="20"/>
        <v>0</v>
      </c>
      <c r="AK77" s="408">
        <f>D77-I77</f>
        <v>0</v>
      </c>
      <c r="AL77" s="408">
        <f t="shared" si="21"/>
        <v>0</v>
      </c>
      <c r="AM77" s="408">
        <f t="shared" si="22"/>
        <v>0</v>
      </c>
    </row>
    <row r="78" spans="1:39">
      <c r="A78" s="308">
        <v>68</v>
      </c>
      <c r="B78" s="111" t="s">
        <v>1635</v>
      </c>
      <c r="C78" s="54" t="s">
        <v>1408</v>
      </c>
      <c r="D78" s="277" t="s">
        <v>1409</v>
      </c>
      <c r="E78" s="399">
        <f t="shared" ref="E78:I79" si="24">E153</f>
        <v>0</v>
      </c>
      <c r="F78" s="399">
        <f t="shared" si="24"/>
        <v>0</v>
      </c>
      <c r="G78" s="399">
        <f t="shared" si="24"/>
        <v>0</v>
      </c>
      <c r="H78" s="399">
        <f t="shared" si="24"/>
        <v>0</v>
      </c>
      <c r="I78" s="399">
        <f t="shared" si="24"/>
        <v>0</v>
      </c>
      <c r="J78" s="398">
        <f t="shared" si="23"/>
        <v>0</v>
      </c>
      <c r="K78" s="399">
        <f t="shared" ref="K78:N79" si="25">K153</f>
        <v>0</v>
      </c>
      <c r="L78" s="399">
        <f t="shared" si="25"/>
        <v>0</v>
      </c>
      <c r="M78" s="399">
        <f t="shared" si="25"/>
        <v>0</v>
      </c>
      <c r="N78" s="399">
        <f t="shared" si="25"/>
        <v>0</v>
      </c>
      <c r="O78" s="277" t="s">
        <v>782</v>
      </c>
      <c r="P78" s="301" t="s">
        <v>782</v>
      </c>
      <c r="Q78" s="301" t="s">
        <v>782</v>
      </c>
      <c r="R78" s="301" t="s">
        <v>782</v>
      </c>
      <c r="S78" s="301" t="s">
        <v>782</v>
      </c>
      <c r="T78" s="301" t="s">
        <v>782</v>
      </c>
      <c r="U78" s="301" t="s">
        <v>782</v>
      </c>
      <c r="V78" s="301" t="s">
        <v>782</v>
      </c>
      <c r="W78" s="301" t="s">
        <v>782</v>
      </c>
      <c r="X78" s="301" t="s">
        <v>782</v>
      </c>
      <c r="Y78" s="301" t="s">
        <v>782</v>
      </c>
      <c r="Z78" s="301" t="s">
        <v>782</v>
      </c>
      <c r="AA78" s="301" t="s">
        <v>782</v>
      </c>
      <c r="AB78" s="301" t="s">
        <v>782</v>
      </c>
      <c r="AC78" s="312"/>
      <c r="AD78" s="301"/>
      <c r="AE78" s="322"/>
      <c r="AF78" s="301"/>
      <c r="AG78" s="296"/>
      <c r="AH78" s="408">
        <f t="shared" si="18"/>
        <v>0</v>
      </c>
      <c r="AI78" s="408">
        <f t="shared" si="19"/>
        <v>0</v>
      </c>
      <c r="AJ78" s="408">
        <f t="shared" si="20"/>
        <v>0</v>
      </c>
      <c r="AK78" s="408"/>
      <c r="AL78" s="408">
        <f t="shared" si="21"/>
        <v>0</v>
      </c>
      <c r="AM78" s="408">
        <f t="shared" si="22"/>
        <v>0</v>
      </c>
    </row>
    <row r="79" spans="1:39">
      <c r="A79" s="308">
        <v>69</v>
      </c>
      <c r="B79" s="111" t="s">
        <v>1643</v>
      </c>
      <c r="C79" s="54" t="s">
        <v>1408</v>
      </c>
      <c r="D79" s="277" t="s">
        <v>1409</v>
      </c>
      <c r="E79" s="399">
        <f t="shared" si="24"/>
        <v>0</v>
      </c>
      <c r="F79" s="399">
        <f t="shared" si="24"/>
        <v>0</v>
      </c>
      <c r="G79" s="399">
        <f t="shared" si="24"/>
        <v>0</v>
      </c>
      <c r="H79" s="399">
        <f t="shared" si="24"/>
        <v>0</v>
      </c>
      <c r="I79" s="399">
        <f t="shared" si="24"/>
        <v>0</v>
      </c>
      <c r="J79" s="398">
        <f t="shared" si="23"/>
        <v>0</v>
      </c>
      <c r="K79" s="399">
        <f t="shared" si="25"/>
        <v>0</v>
      </c>
      <c r="L79" s="399">
        <f t="shared" si="25"/>
        <v>0</v>
      </c>
      <c r="M79" s="399">
        <f t="shared" si="25"/>
        <v>0</v>
      </c>
      <c r="N79" s="399">
        <f t="shared" si="25"/>
        <v>0</v>
      </c>
      <c r="O79" s="277" t="s">
        <v>782</v>
      </c>
      <c r="P79" s="301" t="s">
        <v>782</v>
      </c>
      <c r="Q79" s="301" t="s">
        <v>782</v>
      </c>
      <c r="R79" s="301" t="s">
        <v>782</v>
      </c>
      <c r="S79" s="301" t="s">
        <v>782</v>
      </c>
      <c r="T79" s="301" t="s">
        <v>782</v>
      </c>
      <c r="U79" s="301" t="s">
        <v>782</v>
      </c>
      <c r="V79" s="301" t="s">
        <v>782</v>
      </c>
      <c r="W79" s="301" t="s">
        <v>782</v>
      </c>
      <c r="X79" s="301" t="s">
        <v>782</v>
      </c>
      <c r="Y79" s="301" t="s">
        <v>782</v>
      </c>
      <c r="Z79" s="301" t="s">
        <v>782</v>
      </c>
      <c r="AA79" s="301" t="s">
        <v>782</v>
      </c>
      <c r="AB79" s="301" t="s">
        <v>782</v>
      </c>
      <c r="AC79" s="312"/>
      <c r="AD79" s="301"/>
      <c r="AE79" s="322"/>
      <c r="AF79" s="301"/>
      <c r="AG79" s="296"/>
      <c r="AH79" s="408">
        <f t="shared" si="18"/>
        <v>0</v>
      </c>
      <c r="AI79" s="408">
        <f t="shared" si="19"/>
        <v>0</v>
      </c>
      <c r="AJ79" s="408">
        <f t="shared" si="20"/>
        <v>0</v>
      </c>
      <c r="AK79" s="408"/>
      <c r="AL79" s="408">
        <f t="shared" si="21"/>
        <v>0</v>
      </c>
      <c r="AM79" s="408">
        <f t="shared" si="22"/>
        <v>0</v>
      </c>
    </row>
    <row r="80" spans="1:39" ht="94.5" customHeight="1">
      <c r="A80" s="308">
        <v>70</v>
      </c>
      <c r="B80" s="111" t="s">
        <v>1785</v>
      </c>
      <c r="C80" s="54" t="s">
        <v>1408</v>
      </c>
      <c r="D80" s="277"/>
      <c r="E80" s="578">
        <f>MAX(E81,E125)</f>
        <v>0</v>
      </c>
      <c r="F80" s="399">
        <f>SUM(F81,F125)</f>
        <v>0</v>
      </c>
      <c r="G80" s="399">
        <f>MAX(G81,G125)</f>
        <v>0</v>
      </c>
      <c r="H80" s="399">
        <f>MAX(H81,H125)</f>
        <v>0</v>
      </c>
      <c r="I80" s="578">
        <f>MAX(I81,I125)</f>
        <v>0</v>
      </c>
      <c r="J80" s="398">
        <f t="shared" si="23"/>
        <v>0</v>
      </c>
      <c r="K80" s="399">
        <f>SUM(K81,K125)</f>
        <v>0</v>
      </c>
      <c r="L80" s="399">
        <f>SUM(L81,L125)</f>
        <v>0</v>
      </c>
      <c r="M80" s="399">
        <f>SUM(M81,M125)</f>
        <v>0</v>
      </c>
      <c r="N80" s="399">
        <f>SUM(N81,N125)</f>
        <v>0</v>
      </c>
      <c r="O80" s="277" t="s">
        <v>782</v>
      </c>
      <c r="P80" s="301" t="s">
        <v>782</v>
      </c>
      <c r="Q80" s="301" t="s">
        <v>782</v>
      </c>
      <c r="R80" s="301" t="s">
        <v>782</v>
      </c>
      <c r="S80" s="301" t="s">
        <v>782</v>
      </c>
      <c r="T80" s="301" t="s">
        <v>782</v>
      </c>
      <c r="U80" s="301" t="s">
        <v>782</v>
      </c>
      <c r="V80" s="301" t="s">
        <v>782</v>
      </c>
      <c r="W80" s="301" t="s">
        <v>782</v>
      </c>
      <c r="X80" s="301" t="s">
        <v>782</v>
      </c>
      <c r="Y80" s="301" t="s">
        <v>782</v>
      </c>
      <c r="Z80" s="301" t="s">
        <v>782</v>
      </c>
      <c r="AA80" s="301" t="s">
        <v>782</v>
      </c>
      <c r="AB80" s="301" t="s">
        <v>782</v>
      </c>
      <c r="AC80" s="312"/>
      <c r="AD80" s="301"/>
      <c r="AE80" s="322"/>
      <c r="AF80" s="301"/>
      <c r="AG80" s="400">
        <f>D80-E80</f>
        <v>0</v>
      </c>
      <c r="AH80" s="408">
        <f t="shared" si="18"/>
        <v>0</v>
      </c>
      <c r="AI80" s="408">
        <f t="shared" si="19"/>
        <v>0</v>
      </c>
      <c r="AJ80" s="408">
        <f t="shared" si="20"/>
        <v>0</v>
      </c>
      <c r="AK80" s="408">
        <f>D80-I80</f>
        <v>0</v>
      </c>
      <c r="AL80" s="408">
        <f t="shared" si="21"/>
        <v>0</v>
      </c>
      <c r="AM80" s="408">
        <f t="shared" si="22"/>
        <v>0</v>
      </c>
    </row>
    <row r="81" spans="1:39" ht="20.25" customHeight="1">
      <c r="A81" s="308">
        <v>71</v>
      </c>
      <c r="B81" s="111" t="s">
        <v>1676</v>
      </c>
      <c r="C81" s="54" t="s">
        <v>1408</v>
      </c>
      <c r="D81" s="277" t="s">
        <v>1409</v>
      </c>
      <c r="E81" s="399">
        <f>MAX(E82,E87,E90,E91,E94,E95,E96,E97,E98,E120,E124,E116,E119,E123)</f>
        <v>0</v>
      </c>
      <c r="F81" s="399">
        <f>SUM(F82,F87,F90,F91,F94,F95)+MAX(F96,F97)+SUM(F98,F119,F120,F123,F124)</f>
        <v>0</v>
      </c>
      <c r="G81" s="578">
        <f>MAX(G82,G87,G90,G91,G94,G95,G96,G97,G98,G120,G124,G119,G123)</f>
        <v>0</v>
      </c>
      <c r="H81" s="578">
        <f>MAX(H82,H87,H90,H91,H94,H95,H96,H97,H98,H120,H124,H119,H123)</f>
        <v>0</v>
      </c>
      <c r="I81" s="399">
        <f>MAX(I82,I87,I90,I91,I94,I95,I96,I97,I98,I120,I124,I116,I119,I123)</f>
        <v>0</v>
      </c>
      <c r="J81" s="398">
        <f t="shared" si="23"/>
        <v>0</v>
      </c>
      <c r="K81" s="399">
        <f>SUM(K82,K87,K90,K91,K94,K95,K96,K97,K98,K120,K124,K116,K119,K123)</f>
        <v>0</v>
      </c>
      <c r="L81" s="399">
        <f>SUM(L82,L87,L90,L91,L94,L95,L96,L97,L98,L120,L124,L116,L119,L123)</f>
        <v>0</v>
      </c>
      <c r="M81" s="399">
        <f>SUM(M82,M87,M90,M91,M94,M95,M96,M97,M98,M120,M124,M116,M119,M123)</f>
        <v>0</v>
      </c>
      <c r="N81" s="399">
        <f>SUM(N82,N87,N90,N91,N94,N95,N96,N97,N98,N120,N124,N116,N119,N123)</f>
        <v>0</v>
      </c>
      <c r="O81" s="277" t="s">
        <v>782</v>
      </c>
      <c r="P81" s="301" t="s">
        <v>782</v>
      </c>
      <c r="Q81" s="301" t="s">
        <v>782</v>
      </c>
      <c r="R81" s="301" t="s">
        <v>782</v>
      </c>
      <c r="S81" s="301" t="s">
        <v>782</v>
      </c>
      <c r="T81" s="301" t="s">
        <v>782</v>
      </c>
      <c r="U81" s="301" t="s">
        <v>782</v>
      </c>
      <c r="V81" s="301" t="s">
        <v>782</v>
      </c>
      <c r="W81" s="301" t="s">
        <v>782</v>
      </c>
      <c r="X81" s="301" t="s">
        <v>782</v>
      </c>
      <c r="Y81" s="301" t="s">
        <v>782</v>
      </c>
      <c r="Z81" s="301" t="s">
        <v>782</v>
      </c>
      <c r="AA81" s="301" t="s">
        <v>782</v>
      </c>
      <c r="AB81" s="301" t="s">
        <v>782</v>
      </c>
      <c r="AC81" s="312"/>
      <c r="AD81" s="301"/>
      <c r="AE81" s="322"/>
      <c r="AF81" s="301"/>
      <c r="AG81" s="296"/>
      <c r="AH81" s="408">
        <f t="shared" si="18"/>
        <v>0</v>
      </c>
      <c r="AI81" s="408">
        <f t="shared" si="19"/>
        <v>0</v>
      </c>
      <c r="AJ81" s="408">
        <f t="shared" si="20"/>
        <v>0</v>
      </c>
      <c r="AK81" s="408"/>
      <c r="AL81" s="408">
        <f t="shared" si="21"/>
        <v>0</v>
      </c>
      <c r="AM81" s="408">
        <f t="shared" si="22"/>
        <v>0</v>
      </c>
    </row>
    <row r="82" spans="1:39" ht="35.25" customHeight="1">
      <c r="A82" s="308">
        <v>72</v>
      </c>
      <c r="B82" s="294" t="s">
        <v>1774</v>
      </c>
      <c r="C82" s="54" t="s">
        <v>1408</v>
      </c>
      <c r="D82" s="277" t="s">
        <v>1409</v>
      </c>
      <c r="E82" s="578">
        <f>E83+MAX(E84:E86)</f>
        <v>0</v>
      </c>
      <c r="F82" s="399">
        <f>SUM(F83,F84,F85,F86)</f>
        <v>0</v>
      </c>
      <c r="G82" s="399">
        <f>MAX(G83,G84,G85,G86)</f>
        <v>0</v>
      </c>
      <c r="H82" s="578">
        <f>MAX(H84,H85)</f>
        <v>0</v>
      </c>
      <c r="I82" s="399">
        <f>MAX(I83,I84,I85,I86)</f>
        <v>0</v>
      </c>
      <c r="J82" s="398">
        <f t="shared" si="23"/>
        <v>0</v>
      </c>
      <c r="K82" s="399">
        <f>SUM(K83,K84,K85,K86)</f>
        <v>0</v>
      </c>
      <c r="L82" s="399">
        <f>SUM(L83,L84,L85,L86)</f>
        <v>0</v>
      </c>
      <c r="M82" s="399">
        <f>SUM(M83,M84,M85,M86)</f>
        <v>0</v>
      </c>
      <c r="N82" s="399">
        <f>SUM(N83,N84,N85,N86)</f>
        <v>0</v>
      </c>
      <c r="O82" s="301" t="s">
        <v>782</v>
      </c>
      <c r="P82" s="301" t="s">
        <v>782</v>
      </c>
      <c r="Q82" s="301" t="s">
        <v>782</v>
      </c>
      <c r="R82" s="301" t="s">
        <v>782</v>
      </c>
      <c r="S82" s="301" t="s">
        <v>782</v>
      </c>
      <c r="T82" s="301" t="s">
        <v>782</v>
      </c>
      <c r="U82" s="301" t="s">
        <v>782</v>
      </c>
      <c r="V82" s="301" t="s">
        <v>782</v>
      </c>
      <c r="W82" s="301" t="s">
        <v>782</v>
      </c>
      <c r="X82" s="301" t="s">
        <v>782</v>
      </c>
      <c r="Y82" s="301" t="s">
        <v>782</v>
      </c>
      <c r="Z82" s="301" t="s">
        <v>782</v>
      </c>
      <c r="AA82" s="301" t="s">
        <v>782</v>
      </c>
      <c r="AB82" s="301" t="s">
        <v>782</v>
      </c>
      <c r="AC82" s="312"/>
      <c r="AD82" s="301"/>
      <c r="AE82" s="322"/>
      <c r="AF82" s="301"/>
      <c r="AG82" s="296"/>
      <c r="AH82" s="408">
        <f t="shared" si="18"/>
        <v>0</v>
      </c>
      <c r="AI82" s="408">
        <f t="shared" si="19"/>
        <v>0</v>
      </c>
      <c r="AJ82" s="408">
        <f t="shared" si="20"/>
        <v>0</v>
      </c>
      <c r="AK82" s="408"/>
      <c r="AL82" s="408">
        <f t="shared" si="21"/>
        <v>0</v>
      </c>
      <c r="AM82" s="408">
        <f t="shared" si="22"/>
        <v>0</v>
      </c>
    </row>
    <row r="83" spans="1:39" ht="27.6">
      <c r="A83" s="308">
        <v>73</v>
      </c>
      <c r="B83" s="111" t="s">
        <v>1784</v>
      </c>
      <c r="C83" s="54" t="s">
        <v>1408</v>
      </c>
      <c r="D83" s="277" t="s">
        <v>1409</v>
      </c>
      <c r="E83" s="323"/>
      <c r="F83" s="319"/>
      <c r="G83" s="277"/>
      <c r="H83" s="277"/>
      <c r="I83" s="318"/>
      <c r="J83" s="398">
        <f t="shared" si="23"/>
        <v>0</v>
      </c>
      <c r="K83" s="277"/>
      <c r="L83" s="277"/>
      <c r="M83" s="277"/>
      <c r="N83" s="301"/>
      <c r="O83" s="301" t="s">
        <v>782</v>
      </c>
      <c r="P83" s="301" t="s">
        <v>782</v>
      </c>
      <c r="Q83" s="301" t="s">
        <v>782</v>
      </c>
      <c r="R83" s="301" t="s">
        <v>782</v>
      </c>
      <c r="S83" s="301" t="s">
        <v>782</v>
      </c>
      <c r="T83" s="301" t="s">
        <v>782</v>
      </c>
      <c r="U83" s="310"/>
      <c r="V83" s="301" t="s">
        <v>782</v>
      </c>
      <c r="W83" s="301" t="s">
        <v>782</v>
      </c>
      <c r="X83" s="301" t="s">
        <v>782</v>
      </c>
      <c r="Y83" s="301" t="s">
        <v>782</v>
      </c>
      <c r="Z83" s="301" t="s">
        <v>782</v>
      </c>
      <c r="AA83" s="301" t="s">
        <v>782</v>
      </c>
      <c r="AB83" s="301" t="s">
        <v>782</v>
      </c>
      <c r="AC83" s="412" t="s">
        <v>3049</v>
      </c>
      <c r="AD83" s="301"/>
      <c r="AE83" s="322"/>
      <c r="AF83" s="301"/>
      <c r="AG83" s="296"/>
      <c r="AH83" s="408">
        <f t="shared" si="18"/>
        <v>0</v>
      </c>
      <c r="AI83" s="408">
        <f t="shared" si="19"/>
        <v>0</v>
      </c>
      <c r="AJ83" s="408">
        <f t="shared" si="20"/>
        <v>0</v>
      </c>
      <c r="AK83" s="408"/>
      <c r="AL83" s="408">
        <f t="shared" si="21"/>
        <v>0</v>
      </c>
      <c r="AM83" s="408">
        <f t="shared" si="22"/>
        <v>0</v>
      </c>
    </row>
    <row r="84" spans="1:39" ht="16.8">
      <c r="A84" s="308">
        <v>74</v>
      </c>
      <c r="B84" s="111" t="s">
        <v>1756</v>
      </c>
      <c r="C84" s="54" t="s">
        <v>1408</v>
      </c>
      <c r="D84" s="277" t="s">
        <v>1409</v>
      </c>
      <c r="E84" s="323"/>
      <c r="F84" s="319"/>
      <c r="G84" s="277"/>
      <c r="H84" s="277"/>
      <c r="I84" s="318"/>
      <c r="J84" s="398">
        <f t="shared" si="23"/>
        <v>0</v>
      </c>
      <c r="K84" s="277"/>
      <c r="L84" s="277"/>
      <c r="M84" s="277"/>
      <c r="N84" s="301"/>
      <c r="O84" s="301" t="s">
        <v>782</v>
      </c>
      <c r="P84" s="301" t="s">
        <v>782</v>
      </c>
      <c r="Q84" s="301" t="s">
        <v>782</v>
      </c>
      <c r="R84" s="301" t="s">
        <v>782</v>
      </c>
      <c r="S84" s="301" t="s">
        <v>782</v>
      </c>
      <c r="T84" s="310"/>
      <c r="U84" s="301" t="s">
        <v>782</v>
      </c>
      <c r="V84" s="301" t="s">
        <v>782</v>
      </c>
      <c r="W84" s="301" t="s">
        <v>782</v>
      </c>
      <c r="X84" s="301" t="s">
        <v>782</v>
      </c>
      <c r="Y84" s="301" t="s">
        <v>782</v>
      </c>
      <c r="Z84" s="301" t="s">
        <v>782</v>
      </c>
      <c r="AA84" s="301" t="s">
        <v>782</v>
      </c>
      <c r="AB84" s="310"/>
      <c r="AC84" s="412" t="s">
        <v>3018</v>
      </c>
      <c r="AD84" s="301"/>
      <c r="AE84" s="322"/>
      <c r="AF84" s="301"/>
      <c r="AG84" s="296"/>
      <c r="AH84" s="408">
        <f t="shared" si="18"/>
        <v>0</v>
      </c>
      <c r="AI84" s="408">
        <f t="shared" si="19"/>
        <v>0</v>
      </c>
      <c r="AJ84" s="408">
        <f t="shared" si="20"/>
        <v>0</v>
      </c>
      <c r="AK84" s="408"/>
      <c r="AL84" s="408">
        <f t="shared" si="21"/>
        <v>0</v>
      </c>
      <c r="AM84" s="408">
        <f t="shared" si="22"/>
        <v>0</v>
      </c>
    </row>
    <row r="85" spans="1:39" ht="16.8">
      <c r="A85" s="308">
        <v>75</v>
      </c>
      <c r="B85" s="111" t="s">
        <v>1724</v>
      </c>
      <c r="C85" s="54" t="s">
        <v>1408</v>
      </c>
      <c r="D85" s="277" t="s">
        <v>1409</v>
      </c>
      <c r="E85" s="323"/>
      <c r="F85" s="319"/>
      <c r="G85" s="277"/>
      <c r="H85" s="277"/>
      <c r="I85" s="318"/>
      <c r="J85" s="398">
        <f t="shared" si="23"/>
        <v>0</v>
      </c>
      <c r="K85" s="277"/>
      <c r="L85" s="277"/>
      <c r="M85" s="277"/>
      <c r="N85" s="301"/>
      <c r="O85" s="301" t="s">
        <v>782</v>
      </c>
      <c r="P85" s="301" t="s">
        <v>782</v>
      </c>
      <c r="Q85" s="301" t="s">
        <v>782</v>
      </c>
      <c r="R85" s="301" t="s">
        <v>782</v>
      </c>
      <c r="S85" s="301" t="s">
        <v>782</v>
      </c>
      <c r="T85" s="301" t="s">
        <v>782</v>
      </c>
      <c r="U85" s="310"/>
      <c r="V85" s="301" t="s">
        <v>782</v>
      </c>
      <c r="W85" s="301" t="s">
        <v>782</v>
      </c>
      <c r="X85" s="301" t="s">
        <v>782</v>
      </c>
      <c r="Y85" s="301" t="s">
        <v>782</v>
      </c>
      <c r="Z85" s="301" t="s">
        <v>782</v>
      </c>
      <c r="AA85" s="301" t="s">
        <v>782</v>
      </c>
      <c r="AB85" s="310"/>
      <c r="AC85" s="412" t="s">
        <v>3049</v>
      </c>
      <c r="AD85" s="301"/>
      <c r="AE85" s="322"/>
      <c r="AF85" s="301"/>
      <c r="AG85" s="296"/>
      <c r="AH85" s="408">
        <f t="shared" si="18"/>
        <v>0</v>
      </c>
      <c r="AI85" s="408">
        <f t="shared" si="19"/>
        <v>0</v>
      </c>
      <c r="AJ85" s="408">
        <f t="shared" si="20"/>
        <v>0</v>
      </c>
      <c r="AK85" s="408"/>
      <c r="AL85" s="408">
        <f t="shared" si="21"/>
        <v>0</v>
      </c>
      <c r="AM85" s="408">
        <f t="shared" si="22"/>
        <v>0</v>
      </c>
    </row>
    <row r="86" spans="1:39" ht="27.6">
      <c r="A86" s="308">
        <v>76</v>
      </c>
      <c r="B86" s="111" t="s">
        <v>1772</v>
      </c>
      <c r="C86" s="54" t="s">
        <v>1408</v>
      </c>
      <c r="D86" s="277" t="s">
        <v>1409</v>
      </c>
      <c r="E86" s="323"/>
      <c r="F86" s="319"/>
      <c r="G86" s="277"/>
      <c r="H86" s="277"/>
      <c r="I86" s="318"/>
      <c r="J86" s="398">
        <f t="shared" si="23"/>
        <v>0</v>
      </c>
      <c r="K86" s="277"/>
      <c r="L86" s="277"/>
      <c r="M86" s="277"/>
      <c r="N86" s="301"/>
      <c r="O86" s="301" t="s">
        <v>782</v>
      </c>
      <c r="P86" s="301" t="s">
        <v>782</v>
      </c>
      <c r="Q86" s="301" t="s">
        <v>782</v>
      </c>
      <c r="R86" s="301" t="s">
        <v>782</v>
      </c>
      <c r="S86" s="301" t="s">
        <v>782</v>
      </c>
      <c r="T86" s="310"/>
      <c r="U86" s="310"/>
      <c r="V86" s="301" t="s">
        <v>782</v>
      </c>
      <c r="W86" s="301" t="s">
        <v>782</v>
      </c>
      <c r="X86" s="301" t="s">
        <v>782</v>
      </c>
      <c r="Y86" s="301" t="s">
        <v>782</v>
      </c>
      <c r="Z86" s="301" t="s">
        <v>782</v>
      </c>
      <c r="AA86" s="301" t="s">
        <v>782</v>
      </c>
      <c r="AB86" s="310"/>
      <c r="AC86" s="312"/>
      <c r="AD86" s="301"/>
      <c r="AE86" s="322"/>
      <c r="AF86" s="301"/>
      <c r="AG86" s="296"/>
      <c r="AH86" s="408">
        <f t="shared" si="18"/>
        <v>0</v>
      </c>
      <c r="AI86" s="408">
        <f t="shared" si="19"/>
        <v>0</v>
      </c>
      <c r="AJ86" s="408">
        <f t="shared" si="20"/>
        <v>0</v>
      </c>
      <c r="AK86" s="408"/>
      <c r="AL86" s="408">
        <f t="shared" si="21"/>
        <v>0</v>
      </c>
      <c r="AM86" s="408">
        <f t="shared" si="22"/>
        <v>0</v>
      </c>
    </row>
    <row r="87" spans="1:39">
      <c r="A87" s="308">
        <v>77</v>
      </c>
      <c r="B87" s="294" t="s">
        <v>1757</v>
      </c>
      <c r="C87" s="54" t="s">
        <v>1408</v>
      </c>
      <c r="D87" s="277" t="s">
        <v>1409</v>
      </c>
      <c r="E87" s="399">
        <f>MAX(E88,E89)</f>
        <v>0</v>
      </c>
      <c r="F87" s="399">
        <f>SUM(F88,F89)</f>
        <v>0</v>
      </c>
      <c r="G87" s="399">
        <f>MAX(G88,G89)</f>
        <v>0</v>
      </c>
      <c r="H87" s="399">
        <f>MAX(H88,H89)</f>
        <v>0</v>
      </c>
      <c r="I87" s="399">
        <f>MAX(I88,I89)</f>
        <v>0</v>
      </c>
      <c r="J87" s="398">
        <f t="shared" si="23"/>
        <v>0</v>
      </c>
      <c r="K87" s="399">
        <f>SUM(K88,K89)</f>
        <v>0</v>
      </c>
      <c r="L87" s="399">
        <f>SUM(L88,L89)</f>
        <v>0</v>
      </c>
      <c r="M87" s="399">
        <f>SUM(M88,M89)</f>
        <v>0</v>
      </c>
      <c r="N87" s="399">
        <f>SUM(N88,N89)</f>
        <v>0</v>
      </c>
      <c r="O87" s="301" t="s">
        <v>782</v>
      </c>
      <c r="P87" s="301" t="s">
        <v>782</v>
      </c>
      <c r="Q87" s="301" t="s">
        <v>782</v>
      </c>
      <c r="R87" s="301" t="s">
        <v>782</v>
      </c>
      <c r="S87" s="301" t="s">
        <v>782</v>
      </c>
      <c r="T87" s="301" t="s">
        <v>782</v>
      </c>
      <c r="U87" s="301" t="s">
        <v>782</v>
      </c>
      <c r="V87" s="301" t="s">
        <v>782</v>
      </c>
      <c r="W87" s="301" t="s">
        <v>782</v>
      </c>
      <c r="X87" s="301" t="s">
        <v>782</v>
      </c>
      <c r="Y87" s="301" t="s">
        <v>782</v>
      </c>
      <c r="Z87" s="301" t="s">
        <v>782</v>
      </c>
      <c r="AA87" s="301" t="s">
        <v>782</v>
      </c>
      <c r="AB87" s="301" t="s">
        <v>782</v>
      </c>
      <c r="AC87" s="312"/>
      <c r="AD87" s="301"/>
      <c r="AE87" s="322"/>
      <c r="AF87" s="301"/>
      <c r="AG87" s="296"/>
      <c r="AH87" s="408">
        <f t="shared" si="18"/>
        <v>0</v>
      </c>
      <c r="AI87" s="408">
        <f t="shared" si="19"/>
        <v>0</v>
      </c>
      <c r="AJ87" s="408">
        <f t="shared" si="20"/>
        <v>0</v>
      </c>
      <c r="AK87" s="408"/>
      <c r="AL87" s="408">
        <f t="shared" si="21"/>
        <v>0</v>
      </c>
      <c r="AM87" s="408">
        <f t="shared" si="22"/>
        <v>0</v>
      </c>
    </row>
    <row r="88" spans="1:39">
      <c r="A88" s="308">
        <v>78</v>
      </c>
      <c r="B88" s="111" t="s">
        <v>1756</v>
      </c>
      <c r="C88" s="54" t="s">
        <v>1408</v>
      </c>
      <c r="D88" s="277" t="s">
        <v>1409</v>
      </c>
      <c r="E88" s="323"/>
      <c r="F88" s="319"/>
      <c r="G88" s="277"/>
      <c r="H88" s="277"/>
      <c r="I88" s="318"/>
      <c r="J88" s="398">
        <f t="shared" si="23"/>
        <v>0</v>
      </c>
      <c r="K88" s="277"/>
      <c r="L88" s="277"/>
      <c r="M88" s="277"/>
      <c r="N88" s="301"/>
      <c r="O88" s="301" t="s">
        <v>782</v>
      </c>
      <c r="P88" s="301" t="s">
        <v>782</v>
      </c>
      <c r="Q88" s="310"/>
      <c r="R88" s="301" t="s">
        <v>782</v>
      </c>
      <c r="S88" s="301" t="s">
        <v>782</v>
      </c>
      <c r="T88" s="301" t="s">
        <v>782</v>
      </c>
      <c r="U88" s="301" t="s">
        <v>782</v>
      </c>
      <c r="V88" s="301" t="s">
        <v>782</v>
      </c>
      <c r="W88" s="301" t="s">
        <v>782</v>
      </c>
      <c r="X88" s="301" t="s">
        <v>782</v>
      </c>
      <c r="Y88" s="301" t="s">
        <v>782</v>
      </c>
      <c r="Z88" s="301" t="s">
        <v>782</v>
      </c>
      <c r="AA88" s="301" t="s">
        <v>782</v>
      </c>
      <c r="AB88" s="310"/>
      <c r="AC88" s="312" t="str">
        <f>$Q$8</f>
        <v>экз./растение (орган)</v>
      </c>
      <c r="AD88" s="301"/>
      <c r="AE88" s="322"/>
      <c r="AF88" s="301"/>
      <c r="AG88" s="296"/>
      <c r="AH88" s="408">
        <f t="shared" si="18"/>
        <v>0</v>
      </c>
      <c r="AI88" s="408">
        <f t="shared" si="19"/>
        <v>0</v>
      </c>
      <c r="AJ88" s="408">
        <f t="shared" si="20"/>
        <v>0</v>
      </c>
      <c r="AK88" s="408"/>
      <c r="AL88" s="408">
        <f t="shared" si="21"/>
        <v>0</v>
      </c>
      <c r="AM88" s="408">
        <f t="shared" si="22"/>
        <v>0</v>
      </c>
    </row>
    <row r="89" spans="1:39" ht="16.8">
      <c r="A89" s="308">
        <v>79</v>
      </c>
      <c r="B89" s="111" t="s">
        <v>1724</v>
      </c>
      <c r="C89" s="54" t="s">
        <v>1408</v>
      </c>
      <c r="D89" s="277" t="s">
        <v>1409</v>
      </c>
      <c r="E89" s="323"/>
      <c r="F89" s="319"/>
      <c r="G89" s="277"/>
      <c r="H89" s="277"/>
      <c r="I89" s="318"/>
      <c r="J89" s="398">
        <f t="shared" si="23"/>
        <v>0</v>
      </c>
      <c r="K89" s="277"/>
      <c r="L89" s="277"/>
      <c r="M89" s="277"/>
      <c r="N89" s="301"/>
      <c r="O89" s="301" t="s">
        <v>782</v>
      </c>
      <c r="P89" s="301" t="s">
        <v>782</v>
      </c>
      <c r="Q89" s="301" t="s">
        <v>782</v>
      </c>
      <c r="R89" s="301" t="s">
        <v>782</v>
      </c>
      <c r="S89" s="301" t="s">
        <v>782</v>
      </c>
      <c r="T89" s="301" t="s">
        <v>782</v>
      </c>
      <c r="U89" s="310"/>
      <c r="V89" s="301" t="s">
        <v>782</v>
      </c>
      <c r="W89" s="301" t="s">
        <v>782</v>
      </c>
      <c r="X89" s="301" t="s">
        <v>782</v>
      </c>
      <c r="Y89" s="301" t="s">
        <v>782</v>
      </c>
      <c r="Z89" s="301" t="s">
        <v>782</v>
      </c>
      <c r="AA89" s="301" t="s">
        <v>782</v>
      </c>
      <c r="AB89" s="310"/>
      <c r="AC89" s="412" t="s">
        <v>3049</v>
      </c>
      <c r="AD89" s="301"/>
      <c r="AE89" s="322"/>
      <c r="AF89" s="301"/>
      <c r="AG89" s="296"/>
      <c r="AH89" s="408">
        <f t="shared" si="18"/>
        <v>0</v>
      </c>
      <c r="AI89" s="408">
        <f t="shared" si="19"/>
        <v>0</v>
      </c>
      <c r="AJ89" s="408">
        <f t="shared" si="20"/>
        <v>0</v>
      </c>
      <c r="AK89" s="408"/>
      <c r="AL89" s="408">
        <f t="shared" si="21"/>
        <v>0</v>
      </c>
      <c r="AM89" s="408">
        <f t="shared" si="22"/>
        <v>0</v>
      </c>
    </row>
    <row r="90" spans="1:39" ht="16.8">
      <c r="A90" s="308">
        <v>80</v>
      </c>
      <c r="B90" s="111" t="s">
        <v>1420</v>
      </c>
      <c r="C90" s="54" t="s">
        <v>1408</v>
      </c>
      <c r="D90" s="277" t="s">
        <v>1409</v>
      </c>
      <c r="E90" s="323"/>
      <c r="F90" s="319"/>
      <c r="G90" s="277"/>
      <c r="H90" s="277"/>
      <c r="I90" s="318"/>
      <c r="J90" s="398">
        <f t="shared" si="23"/>
        <v>0</v>
      </c>
      <c r="K90" s="277"/>
      <c r="L90" s="277"/>
      <c r="M90" s="277"/>
      <c r="N90" s="301"/>
      <c r="O90" s="301" t="s">
        <v>782</v>
      </c>
      <c r="P90" s="301" t="s">
        <v>782</v>
      </c>
      <c r="Q90" s="301" t="s">
        <v>782</v>
      </c>
      <c r="R90" s="301" t="s">
        <v>782</v>
      </c>
      <c r="S90" s="301" t="s">
        <v>782</v>
      </c>
      <c r="T90" s="385"/>
      <c r="U90" s="310"/>
      <c r="V90" s="301" t="s">
        <v>782</v>
      </c>
      <c r="W90" s="301" t="s">
        <v>782</v>
      </c>
      <c r="X90" s="301" t="s">
        <v>782</v>
      </c>
      <c r="Y90" s="301" t="s">
        <v>782</v>
      </c>
      <c r="Z90" s="301" t="s">
        <v>782</v>
      </c>
      <c r="AA90" s="301" t="s">
        <v>782</v>
      </c>
      <c r="AB90" s="310"/>
      <c r="AC90" s="412" t="s">
        <v>3018</v>
      </c>
      <c r="AD90" s="301"/>
      <c r="AE90" s="322"/>
      <c r="AF90" s="301"/>
      <c r="AG90" s="296"/>
      <c r="AH90" s="408">
        <f t="shared" si="18"/>
        <v>0</v>
      </c>
      <c r="AI90" s="408">
        <f t="shared" si="19"/>
        <v>0</v>
      </c>
      <c r="AJ90" s="408">
        <f t="shared" si="20"/>
        <v>0</v>
      </c>
      <c r="AK90" s="408"/>
      <c r="AL90" s="408">
        <f t="shared" si="21"/>
        <v>0</v>
      </c>
      <c r="AM90" s="408">
        <f t="shared" si="22"/>
        <v>0</v>
      </c>
    </row>
    <row r="91" spans="1:39">
      <c r="A91" s="308">
        <v>81</v>
      </c>
      <c r="B91" s="294" t="s">
        <v>1421</v>
      </c>
      <c r="C91" s="54" t="s">
        <v>1408</v>
      </c>
      <c r="D91" s="277" t="s">
        <v>1409</v>
      </c>
      <c r="E91" s="399">
        <f>MAX(E92,E93)</f>
        <v>0</v>
      </c>
      <c r="F91" s="399">
        <f>SUM(F92,F93)</f>
        <v>0</v>
      </c>
      <c r="G91" s="399">
        <f>MAX(G92,G93)</f>
        <v>0</v>
      </c>
      <c r="H91" s="399">
        <f>MAX(H92,H93)</f>
        <v>0</v>
      </c>
      <c r="I91" s="399">
        <f>MAX(I92,I93)</f>
        <v>0</v>
      </c>
      <c r="J91" s="398">
        <f t="shared" si="23"/>
        <v>0</v>
      </c>
      <c r="K91" s="399">
        <f>SUM(K92,K93)</f>
        <v>0</v>
      </c>
      <c r="L91" s="399">
        <f>SUM(L92,L93)</f>
        <v>0</v>
      </c>
      <c r="M91" s="399">
        <f>SUM(M92,M93)</f>
        <v>0</v>
      </c>
      <c r="N91" s="399">
        <f>SUM(N92,N93)</f>
        <v>0</v>
      </c>
      <c r="O91" s="301" t="s">
        <v>782</v>
      </c>
      <c r="P91" s="301" t="s">
        <v>782</v>
      </c>
      <c r="Q91" s="301" t="s">
        <v>782</v>
      </c>
      <c r="R91" s="301" t="s">
        <v>782</v>
      </c>
      <c r="S91" s="301" t="s">
        <v>782</v>
      </c>
      <c r="T91" s="301" t="s">
        <v>782</v>
      </c>
      <c r="U91" s="301" t="s">
        <v>782</v>
      </c>
      <c r="V91" s="301" t="s">
        <v>782</v>
      </c>
      <c r="W91" s="301" t="s">
        <v>782</v>
      </c>
      <c r="X91" s="301" t="s">
        <v>782</v>
      </c>
      <c r="Y91" s="301" t="s">
        <v>782</v>
      </c>
      <c r="Z91" s="301" t="s">
        <v>782</v>
      </c>
      <c r="AA91" s="301" t="s">
        <v>782</v>
      </c>
      <c r="AB91" s="301" t="s">
        <v>782</v>
      </c>
      <c r="AC91" s="312"/>
      <c r="AD91" s="301"/>
      <c r="AE91" s="322"/>
      <c r="AF91" s="301"/>
      <c r="AG91" s="296"/>
      <c r="AH91" s="408">
        <f t="shared" si="18"/>
        <v>0</v>
      </c>
      <c r="AI91" s="408">
        <f t="shared" si="19"/>
        <v>0</v>
      </c>
      <c r="AJ91" s="408">
        <f t="shared" si="20"/>
        <v>0</v>
      </c>
      <c r="AK91" s="408"/>
      <c r="AL91" s="408">
        <f t="shared" si="21"/>
        <v>0</v>
      </c>
      <c r="AM91" s="408">
        <f t="shared" si="22"/>
        <v>0</v>
      </c>
    </row>
    <row r="92" spans="1:39" ht="16.8">
      <c r="A92" s="308">
        <v>82</v>
      </c>
      <c r="B92" s="111" t="s">
        <v>1771</v>
      </c>
      <c r="C92" s="54" t="s">
        <v>1408</v>
      </c>
      <c r="D92" s="277" t="s">
        <v>1409</v>
      </c>
      <c r="E92" s="323"/>
      <c r="F92" s="319"/>
      <c r="G92" s="277"/>
      <c r="H92" s="277"/>
      <c r="I92" s="318"/>
      <c r="J92" s="398">
        <f t="shared" si="23"/>
        <v>0</v>
      </c>
      <c r="K92" s="277"/>
      <c r="L92" s="277"/>
      <c r="M92" s="277"/>
      <c r="N92" s="301"/>
      <c r="O92" s="301" t="s">
        <v>782</v>
      </c>
      <c r="P92" s="312" t="s">
        <v>782</v>
      </c>
      <c r="Q92" s="301" t="s">
        <v>782</v>
      </c>
      <c r="R92" s="301" t="s">
        <v>782</v>
      </c>
      <c r="S92" s="301" t="s">
        <v>782</v>
      </c>
      <c r="T92" s="310"/>
      <c r="U92" s="301" t="s">
        <v>782</v>
      </c>
      <c r="V92" s="301" t="s">
        <v>782</v>
      </c>
      <c r="W92" s="301" t="s">
        <v>782</v>
      </c>
      <c r="X92" s="301" t="s">
        <v>782</v>
      </c>
      <c r="Y92" s="301" t="s">
        <v>782</v>
      </c>
      <c r="Z92" s="301" t="s">
        <v>782</v>
      </c>
      <c r="AA92" s="301" t="s">
        <v>782</v>
      </c>
      <c r="AB92" s="310"/>
      <c r="AC92" s="412" t="s">
        <v>3018</v>
      </c>
      <c r="AD92" s="301"/>
      <c r="AE92" s="322"/>
      <c r="AF92" s="301"/>
      <c r="AG92" s="296"/>
      <c r="AH92" s="408">
        <f t="shared" si="18"/>
        <v>0</v>
      </c>
      <c r="AI92" s="408">
        <f t="shared" si="19"/>
        <v>0</v>
      </c>
      <c r="AJ92" s="408">
        <f t="shared" si="20"/>
        <v>0</v>
      </c>
      <c r="AK92" s="408"/>
      <c r="AL92" s="408">
        <f t="shared" si="21"/>
        <v>0</v>
      </c>
      <c r="AM92" s="408">
        <f t="shared" si="22"/>
        <v>0</v>
      </c>
    </row>
    <row r="93" spans="1:39" ht="15.6" customHeight="1">
      <c r="A93" s="308">
        <v>83</v>
      </c>
      <c r="B93" s="111" t="s">
        <v>1783</v>
      </c>
      <c r="C93" s="54" t="s">
        <v>1408</v>
      </c>
      <c r="D93" s="277" t="s">
        <v>1409</v>
      </c>
      <c r="E93" s="323"/>
      <c r="F93" s="319"/>
      <c r="G93" s="277"/>
      <c r="H93" s="277"/>
      <c r="I93" s="318"/>
      <c r="J93" s="398">
        <f t="shared" si="23"/>
        <v>0</v>
      </c>
      <c r="K93" s="277"/>
      <c r="L93" s="277"/>
      <c r="M93" s="277"/>
      <c r="N93" s="301"/>
      <c r="O93" s="301" t="s">
        <v>782</v>
      </c>
      <c r="P93" s="312" t="s">
        <v>782</v>
      </c>
      <c r="Q93" s="301" t="s">
        <v>782</v>
      </c>
      <c r="R93" s="301" t="s">
        <v>782</v>
      </c>
      <c r="S93" s="301" t="s">
        <v>782</v>
      </c>
      <c r="T93" s="310"/>
      <c r="U93" s="301" t="s">
        <v>782</v>
      </c>
      <c r="V93" s="301" t="s">
        <v>782</v>
      </c>
      <c r="W93" s="301" t="s">
        <v>782</v>
      </c>
      <c r="X93" s="301" t="s">
        <v>782</v>
      </c>
      <c r="Y93" s="301" t="s">
        <v>782</v>
      </c>
      <c r="Z93" s="301" t="s">
        <v>782</v>
      </c>
      <c r="AA93" s="301" t="s">
        <v>782</v>
      </c>
      <c r="AB93" s="310"/>
      <c r="AC93" s="412" t="s">
        <v>3018</v>
      </c>
      <c r="AD93" s="301"/>
      <c r="AE93" s="322"/>
      <c r="AF93" s="301"/>
      <c r="AG93" s="296"/>
      <c r="AH93" s="408">
        <f t="shared" si="18"/>
        <v>0</v>
      </c>
      <c r="AI93" s="408">
        <f t="shared" si="19"/>
        <v>0</v>
      </c>
      <c r="AJ93" s="408">
        <f t="shared" si="20"/>
        <v>0</v>
      </c>
      <c r="AK93" s="408"/>
      <c r="AL93" s="408">
        <f t="shared" si="21"/>
        <v>0</v>
      </c>
      <c r="AM93" s="408">
        <f t="shared" si="22"/>
        <v>0</v>
      </c>
    </row>
    <row r="94" spans="1:39" ht="15.75" customHeight="1">
      <c r="A94" s="308">
        <v>84</v>
      </c>
      <c r="B94" s="111" t="s">
        <v>1422</v>
      </c>
      <c r="C94" s="54" t="s">
        <v>1408</v>
      </c>
      <c r="D94" s="277" t="s">
        <v>1409</v>
      </c>
      <c r="E94" s="323"/>
      <c r="F94" s="319"/>
      <c r="G94" s="277"/>
      <c r="H94" s="277"/>
      <c r="I94" s="318"/>
      <c r="J94" s="398">
        <f t="shared" si="23"/>
        <v>0</v>
      </c>
      <c r="K94" s="277"/>
      <c r="L94" s="277"/>
      <c r="M94" s="277"/>
      <c r="N94" s="301"/>
      <c r="O94" s="301" t="s">
        <v>782</v>
      </c>
      <c r="P94" s="310"/>
      <c r="Q94" s="301" t="s">
        <v>782</v>
      </c>
      <c r="R94" s="301" t="s">
        <v>782</v>
      </c>
      <c r="S94" s="301" t="s">
        <v>782</v>
      </c>
      <c r="T94" s="312" t="s">
        <v>782</v>
      </c>
      <c r="U94" s="385"/>
      <c r="V94" s="301" t="s">
        <v>782</v>
      </c>
      <c r="W94" s="301" t="s">
        <v>782</v>
      </c>
      <c r="X94" s="301" t="s">
        <v>782</v>
      </c>
      <c r="Y94" s="301" t="s">
        <v>782</v>
      </c>
      <c r="Z94" s="301" t="s">
        <v>782</v>
      </c>
      <c r="AA94" s="301" t="s">
        <v>782</v>
      </c>
      <c r="AB94" s="310"/>
      <c r="AC94" s="312" t="str">
        <f>$P$8</f>
        <v>экз./100 взм. сачка</v>
      </c>
      <c r="AD94" s="301"/>
      <c r="AE94" s="322"/>
      <c r="AF94" s="301"/>
      <c r="AG94" s="296"/>
      <c r="AH94" s="408">
        <f t="shared" si="18"/>
        <v>0</v>
      </c>
      <c r="AI94" s="408">
        <f t="shared" si="19"/>
        <v>0</v>
      </c>
      <c r="AJ94" s="408">
        <f t="shared" si="20"/>
        <v>0</v>
      </c>
      <c r="AK94" s="408"/>
      <c r="AL94" s="408">
        <f t="shared" si="21"/>
        <v>0</v>
      </c>
      <c r="AM94" s="408">
        <f t="shared" si="22"/>
        <v>0</v>
      </c>
    </row>
    <row r="95" spans="1:39" ht="31.2" customHeight="1">
      <c r="A95" s="308">
        <v>85</v>
      </c>
      <c r="B95" s="111" t="s">
        <v>1423</v>
      </c>
      <c r="C95" s="54" t="s">
        <v>1408</v>
      </c>
      <c r="D95" s="277" t="s">
        <v>1409</v>
      </c>
      <c r="E95" s="323"/>
      <c r="F95" s="319"/>
      <c r="G95" s="277"/>
      <c r="H95" s="277"/>
      <c r="I95" s="318"/>
      <c r="J95" s="398">
        <f t="shared" si="23"/>
        <v>0</v>
      </c>
      <c r="K95" s="277"/>
      <c r="L95" s="277"/>
      <c r="M95" s="277"/>
      <c r="N95" s="301"/>
      <c r="O95" s="301" t="s">
        <v>782</v>
      </c>
      <c r="P95" s="310"/>
      <c r="Q95" s="310"/>
      <c r="R95" s="301" t="s">
        <v>782</v>
      </c>
      <c r="S95" s="385"/>
      <c r="T95" s="301" t="s">
        <v>782</v>
      </c>
      <c r="U95" s="301" t="s">
        <v>782</v>
      </c>
      <c r="V95" s="301" t="s">
        <v>782</v>
      </c>
      <c r="W95" s="301" t="s">
        <v>782</v>
      </c>
      <c r="X95" s="301" t="s">
        <v>782</v>
      </c>
      <c r="Y95" s="301" t="s">
        <v>782</v>
      </c>
      <c r="Z95" s="301" t="s">
        <v>782</v>
      </c>
      <c r="AA95" s="301" t="s">
        <v>782</v>
      </c>
      <c r="AB95" s="310"/>
      <c r="AC95" s="312"/>
      <c r="AD95" s="301"/>
      <c r="AE95" s="322"/>
      <c r="AF95" s="301"/>
      <c r="AG95" s="296"/>
      <c r="AH95" s="408">
        <f t="shared" si="18"/>
        <v>0</v>
      </c>
      <c r="AI95" s="408">
        <f t="shared" si="19"/>
        <v>0</v>
      </c>
      <c r="AJ95" s="408">
        <f t="shared" si="20"/>
        <v>0</v>
      </c>
      <c r="AK95" s="408"/>
      <c r="AL95" s="408">
        <f t="shared" si="21"/>
        <v>0</v>
      </c>
      <c r="AM95" s="408">
        <f t="shared" si="22"/>
        <v>0</v>
      </c>
    </row>
    <row r="96" spans="1:39">
      <c r="A96" s="308">
        <v>86</v>
      </c>
      <c r="B96" s="111" t="s">
        <v>1424</v>
      </c>
      <c r="C96" s="54" t="s">
        <v>1408</v>
      </c>
      <c r="D96" s="277" t="s">
        <v>1409</v>
      </c>
      <c r="E96" s="323"/>
      <c r="F96" s="319"/>
      <c r="G96" s="277"/>
      <c r="H96" s="277"/>
      <c r="I96" s="318"/>
      <c r="J96" s="398">
        <f t="shared" si="23"/>
        <v>0</v>
      </c>
      <c r="K96" s="277"/>
      <c r="L96" s="277"/>
      <c r="M96" s="277"/>
      <c r="N96" s="301"/>
      <c r="O96" s="385"/>
      <c r="P96" s="301" t="s">
        <v>782</v>
      </c>
      <c r="Q96" s="310"/>
      <c r="R96" s="310"/>
      <c r="S96" s="301" t="s">
        <v>782</v>
      </c>
      <c r="T96" s="301" t="s">
        <v>782</v>
      </c>
      <c r="U96" s="301" t="s">
        <v>782</v>
      </c>
      <c r="V96" s="385"/>
      <c r="W96" s="301" t="s">
        <v>782</v>
      </c>
      <c r="X96" s="301" t="s">
        <v>782</v>
      </c>
      <c r="Y96" s="301" t="s">
        <v>782</v>
      </c>
      <c r="Z96" s="301" t="s">
        <v>782</v>
      </c>
      <c r="AA96" s="301" t="s">
        <v>782</v>
      </c>
      <c r="AB96" s="310"/>
      <c r="AC96" s="312" t="str">
        <f>$Q$8</f>
        <v>экз./растение (орган)</v>
      </c>
      <c r="AD96" s="301"/>
      <c r="AE96" s="322"/>
      <c r="AF96" s="301"/>
      <c r="AG96" s="296"/>
      <c r="AH96" s="408">
        <f t="shared" si="18"/>
        <v>0</v>
      </c>
      <c r="AI96" s="408">
        <f t="shared" si="19"/>
        <v>0</v>
      </c>
      <c r="AJ96" s="408">
        <f t="shared" si="20"/>
        <v>0</v>
      </c>
      <c r="AK96" s="408"/>
      <c r="AL96" s="408">
        <f t="shared" si="21"/>
        <v>0</v>
      </c>
      <c r="AM96" s="408">
        <f t="shared" si="22"/>
        <v>0</v>
      </c>
    </row>
    <row r="97" spans="1:39">
      <c r="A97" s="308">
        <v>87</v>
      </c>
      <c r="B97" s="111" t="s">
        <v>1425</v>
      </c>
      <c r="C97" s="54" t="s">
        <v>1408</v>
      </c>
      <c r="D97" s="277" t="s">
        <v>1409</v>
      </c>
      <c r="E97" s="323"/>
      <c r="F97" s="319"/>
      <c r="G97" s="277"/>
      <c r="H97" s="277"/>
      <c r="I97" s="318"/>
      <c r="J97" s="398">
        <f t="shared" si="23"/>
        <v>0</v>
      </c>
      <c r="K97" s="277"/>
      <c r="L97" s="277"/>
      <c r="M97" s="277"/>
      <c r="N97" s="301"/>
      <c r="O97" s="301" t="s">
        <v>782</v>
      </c>
      <c r="P97" s="310"/>
      <c r="Q97" s="310"/>
      <c r="R97" s="301" t="s">
        <v>782</v>
      </c>
      <c r="S97" s="301" t="s">
        <v>782</v>
      </c>
      <c r="T97" s="385"/>
      <c r="U97" s="301" t="s">
        <v>782</v>
      </c>
      <c r="V97" s="301" t="s">
        <v>782</v>
      </c>
      <c r="W97" s="301" t="s">
        <v>782</v>
      </c>
      <c r="X97" s="301" t="s">
        <v>782</v>
      </c>
      <c r="Y97" s="301" t="s">
        <v>782</v>
      </c>
      <c r="Z97" s="301" t="s">
        <v>782</v>
      </c>
      <c r="AA97" s="301" t="s">
        <v>782</v>
      </c>
      <c r="AB97" s="310"/>
      <c r="AC97" s="312"/>
      <c r="AD97" s="301"/>
      <c r="AE97" s="322"/>
      <c r="AF97" s="301"/>
      <c r="AG97" s="296"/>
      <c r="AH97" s="408">
        <f t="shared" si="18"/>
        <v>0</v>
      </c>
      <c r="AI97" s="408">
        <f t="shared" si="19"/>
        <v>0</v>
      </c>
      <c r="AJ97" s="408">
        <f t="shared" si="20"/>
        <v>0</v>
      </c>
      <c r="AK97" s="408"/>
      <c r="AL97" s="408">
        <f t="shared" si="21"/>
        <v>0</v>
      </c>
      <c r="AM97" s="408">
        <f t="shared" si="22"/>
        <v>0</v>
      </c>
    </row>
    <row r="98" spans="1:39">
      <c r="A98" s="308">
        <v>88</v>
      </c>
      <c r="B98" s="111" t="s">
        <v>1426</v>
      </c>
      <c r="C98" s="54" t="s">
        <v>1408</v>
      </c>
      <c r="D98" s="277" t="s">
        <v>1409</v>
      </c>
      <c r="E98" s="399">
        <f>MAX(E99,E100)</f>
        <v>0</v>
      </c>
      <c r="F98" s="399">
        <f>SUM(F99,F100)</f>
        <v>0</v>
      </c>
      <c r="G98" s="399">
        <f>MAX(G99,G100)</f>
        <v>0</v>
      </c>
      <c r="H98" s="399">
        <f>MAX(H99,H100)</f>
        <v>0</v>
      </c>
      <c r="I98" s="399">
        <f>MAX(I99,I100)</f>
        <v>0</v>
      </c>
      <c r="J98" s="398">
        <f t="shared" si="23"/>
        <v>0</v>
      </c>
      <c r="K98" s="399">
        <f>SUM(K99,K100)</f>
        <v>0</v>
      </c>
      <c r="L98" s="399">
        <f>SUM(L99,L100)</f>
        <v>0</v>
      </c>
      <c r="M98" s="399">
        <f>SUM(M99,M100)</f>
        <v>0</v>
      </c>
      <c r="N98" s="399">
        <f>SUM(N99,N100)</f>
        <v>0</v>
      </c>
      <c r="O98" s="301" t="s">
        <v>782</v>
      </c>
      <c r="P98" s="301" t="s">
        <v>782</v>
      </c>
      <c r="Q98" s="301" t="s">
        <v>782</v>
      </c>
      <c r="R98" s="301" t="s">
        <v>782</v>
      </c>
      <c r="S98" s="301" t="s">
        <v>782</v>
      </c>
      <c r="T98" s="301" t="s">
        <v>782</v>
      </c>
      <c r="U98" s="301" t="s">
        <v>782</v>
      </c>
      <c r="V98" s="301" t="s">
        <v>782</v>
      </c>
      <c r="W98" s="301" t="s">
        <v>782</v>
      </c>
      <c r="X98" s="301" t="s">
        <v>782</v>
      </c>
      <c r="Y98" s="301" t="s">
        <v>782</v>
      </c>
      <c r="Z98" s="301" t="s">
        <v>782</v>
      </c>
      <c r="AA98" s="301" t="s">
        <v>782</v>
      </c>
      <c r="AB98" s="301" t="s">
        <v>782</v>
      </c>
      <c r="AC98" s="312"/>
      <c r="AD98" s="301"/>
      <c r="AE98" s="322"/>
      <c r="AF98" s="301"/>
      <c r="AG98" s="296"/>
      <c r="AH98" s="408">
        <f t="shared" si="18"/>
        <v>0</v>
      </c>
      <c r="AI98" s="408">
        <f t="shared" si="19"/>
        <v>0</v>
      </c>
      <c r="AJ98" s="408">
        <f t="shared" si="20"/>
        <v>0</v>
      </c>
      <c r="AK98" s="408"/>
      <c r="AL98" s="408">
        <f t="shared" si="21"/>
        <v>0</v>
      </c>
      <c r="AM98" s="408">
        <f t="shared" si="22"/>
        <v>0</v>
      </c>
    </row>
    <row r="99" spans="1:39">
      <c r="A99" s="308">
        <v>89</v>
      </c>
      <c r="B99" s="111" t="s">
        <v>1742</v>
      </c>
      <c r="C99" s="54" t="s">
        <v>1408</v>
      </c>
      <c r="D99" s="277" t="s">
        <v>1409</v>
      </c>
      <c r="E99" s="399">
        <f>MAX(E102,E105,E108,E111,E114,E117)</f>
        <v>0</v>
      </c>
      <c r="F99" s="399">
        <f>MAX(F102,F105,F108,F111, F114, F117)</f>
        <v>0</v>
      </c>
      <c r="G99" s="399">
        <f t="shared" ref="G99:I100" si="26">MAX(G102,G105,G108,G111,G114,G117)</f>
        <v>0</v>
      </c>
      <c r="H99" s="399">
        <f t="shared" si="26"/>
        <v>0</v>
      </c>
      <c r="I99" s="399">
        <f t="shared" si="26"/>
        <v>0</v>
      </c>
      <c r="J99" s="398">
        <f t="shared" si="23"/>
        <v>0</v>
      </c>
      <c r="K99" s="399">
        <f t="shared" ref="K99:N100" si="27">SUM(K102,K105,K108,K111,K114,K117)</f>
        <v>0</v>
      </c>
      <c r="L99" s="399">
        <f t="shared" si="27"/>
        <v>0</v>
      </c>
      <c r="M99" s="399">
        <f t="shared" si="27"/>
        <v>0</v>
      </c>
      <c r="N99" s="399">
        <f t="shared" si="27"/>
        <v>0</v>
      </c>
      <c r="O99" s="301" t="s">
        <v>782</v>
      </c>
      <c r="P99" s="301" t="s">
        <v>782</v>
      </c>
      <c r="Q99" s="301" t="s">
        <v>782</v>
      </c>
      <c r="R99" s="301" t="s">
        <v>782</v>
      </c>
      <c r="S99" s="301" t="s">
        <v>782</v>
      </c>
      <c r="T99" s="301" t="s">
        <v>782</v>
      </c>
      <c r="U99" s="301" t="s">
        <v>782</v>
      </c>
      <c r="V99" s="301" t="s">
        <v>782</v>
      </c>
      <c r="W99" s="301" t="s">
        <v>782</v>
      </c>
      <c r="X99" s="301" t="s">
        <v>782</v>
      </c>
      <c r="Y99" s="301" t="s">
        <v>782</v>
      </c>
      <c r="Z99" s="301" t="s">
        <v>782</v>
      </c>
      <c r="AA99" s="301" t="s">
        <v>782</v>
      </c>
      <c r="AB99" s="301" t="s">
        <v>782</v>
      </c>
      <c r="AC99" s="312"/>
      <c r="AD99" s="301"/>
      <c r="AE99" s="322"/>
      <c r="AF99" s="301"/>
      <c r="AG99" s="296"/>
      <c r="AH99" s="408">
        <f t="shared" si="18"/>
        <v>0</v>
      </c>
      <c r="AI99" s="408">
        <f t="shared" si="19"/>
        <v>0</v>
      </c>
      <c r="AJ99" s="408">
        <f t="shared" si="20"/>
        <v>0</v>
      </c>
      <c r="AK99" s="408"/>
      <c r="AL99" s="408">
        <f t="shared" si="21"/>
        <v>0</v>
      </c>
      <c r="AM99" s="408">
        <f t="shared" si="22"/>
        <v>0</v>
      </c>
    </row>
    <row r="100" spans="1:39">
      <c r="A100" s="308">
        <v>90</v>
      </c>
      <c r="B100" s="111" t="s">
        <v>1741</v>
      </c>
      <c r="C100" s="54" t="s">
        <v>1408</v>
      </c>
      <c r="D100" s="277" t="s">
        <v>1409</v>
      </c>
      <c r="E100" s="399">
        <f>MAX(E103,E106,E109,E112,E115,E118)</f>
        <v>0</v>
      </c>
      <c r="F100" s="399">
        <f>MAX(F103,F106,F109,F112, F115, F118)</f>
        <v>0</v>
      </c>
      <c r="G100" s="399">
        <f t="shared" si="26"/>
        <v>0</v>
      </c>
      <c r="H100" s="399">
        <f t="shared" si="26"/>
        <v>0</v>
      </c>
      <c r="I100" s="399">
        <f t="shared" si="26"/>
        <v>0</v>
      </c>
      <c r="J100" s="398">
        <f t="shared" si="23"/>
        <v>0</v>
      </c>
      <c r="K100" s="399">
        <f t="shared" si="27"/>
        <v>0</v>
      </c>
      <c r="L100" s="399">
        <f t="shared" si="27"/>
        <v>0</v>
      </c>
      <c r="M100" s="399">
        <f t="shared" si="27"/>
        <v>0</v>
      </c>
      <c r="N100" s="399">
        <f t="shared" si="27"/>
        <v>0</v>
      </c>
      <c r="O100" s="301" t="s">
        <v>782</v>
      </c>
      <c r="P100" s="301" t="s">
        <v>782</v>
      </c>
      <c r="Q100" s="301" t="s">
        <v>782</v>
      </c>
      <c r="R100" s="301" t="s">
        <v>782</v>
      </c>
      <c r="S100" s="301" t="s">
        <v>782</v>
      </c>
      <c r="T100" s="301" t="s">
        <v>782</v>
      </c>
      <c r="U100" s="301" t="s">
        <v>782</v>
      </c>
      <c r="V100" s="301" t="s">
        <v>782</v>
      </c>
      <c r="W100" s="301" t="s">
        <v>782</v>
      </c>
      <c r="X100" s="301" t="s">
        <v>782</v>
      </c>
      <c r="Y100" s="301" t="s">
        <v>782</v>
      </c>
      <c r="Z100" s="301" t="s">
        <v>782</v>
      </c>
      <c r="AA100" s="301" t="s">
        <v>782</v>
      </c>
      <c r="AB100" s="301" t="s">
        <v>782</v>
      </c>
      <c r="AC100" s="312"/>
      <c r="AD100" s="301"/>
      <c r="AE100" s="322"/>
      <c r="AF100" s="301"/>
      <c r="AG100" s="296"/>
      <c r="AH100" s="408">
        <f t="shared" si="18"/>
        <v>0</v>
      </c>
      <c r="AI100" s="408">
        <f t="shared" si="19"/>
        <v>0</v>
      </c>
      <c r="AJ100" s="408">
        <f t="shared" si="20"/>
        <v>0</v>
      </c>
      <c r="AK100" s="408"/>
      <c r="AL100" s="408">
        <f t="shared" si="21"/>
        <v>0</v>
      </c>
      <c r="AM100" s="408">
        <f t="shared" si="22"/>
        <v>0</v>
      </c>
    </row>
    <row r="101" spans="1:39">
      <c r="A101" s="308">
        <v>91</v>
      </c>
      <c r="B101" s="111" t="s">
        <v>1427</v>
      </c>
      <c r="C101" s="54" t="s">
        <v>1408</v>
      </c>
      <c r="D101" s="277" t="s">
        <v>1409</v>
      </c>
      <c r="E101" s="323"/>
      <c r="F101" s="399">
        <f>SUM(F102:F103)</f>
        <v>0</v>
      </c>
      <c r="G101" s="277"/>
      <c r="H101" s="277"/>
      <c r="I101" s="318"/>
      <c r="J101" s="398">
        <f t="shared" si="23"/>
        <v>0</v>
      </c>
      <c r="K101" s="399">
        <f>SUM(K102:K103)</f>
        <v>0</v>
      </c>
      <c r="L101" s="399">
        <f>SUM(L102:L103)</f>
        <v>0</v>
      </c>
      <c r="M101" s="399">
        <f>SUM(M102:M103)</f>
        <v>0</v>
      </c>
      <c r="N101" s="401">
        <f>SUM(N102:N103)</f>
        <v>0</v>
      </c>
      <c r="O101" s="301" t="s">
        <v>782</v>
      </c>
      <c r="P101" s="301" t="s">
        <v>782</v>
      </c>
      <c r="Q101" s="301" t="s">
        <v>782</v>
      </c>
      <c r="R101" s="301" t="s">
        <v>782</v>
      </c>
      <c r="S101" s="301" t="s">
        <v>782</v>
      </c>
      <c r="T101" s="301" t="s">
        <v>782</v>
      </c>
      <c r="U101" s="301" t="s">
        <v>782</v>
      </c>
      <c r="V101" s="301" t="s">
        <v>782</v>
      </c>
      <c r="W101" s="301" t="s">
        <v>782</v>
      </c>
      <c r="X101" s="301" t="s">
        <v>782</v>
      </c>
      <c r="Y101" s="301" t="s">
        <v>782</v>
      </c>
      <c r="Z101" s="301" t="s">
        <v>782</v>
      </c>
      <c r="AA101" s="301" t="s">
        <v>782</v>
      </c>
      <c r="AB101" s="301" t="s">
        <v>782</v>
      </c>
      <c r="AC101" s="312"/>
      <c r="AD101" s="301"/>
      <c r="AE101" s="322"/>
      <c r="AF101" s="301"/>
      <c r="AG101" s="296"/>
      <c r="AH101" s="408">
        <f t="shared" si="18"/>
        <v>0</v>
      </c>
      <c r="AI101" s="408">
        <f t="shared" si="19"/>
        <v>0</v>
      </c>
      <c r="AJ101" s="408">
        <f t="shared" si="20"/>
        <v>0</v>
      </c>
      <c r="AK101" s="408"/>
      <c r="AL101" s="408">
        <f t="shared" si="21"/>
        <v>0</v>
      </c>
      <c r="AM101" s="408">
        <f t="shared" si="22"/>
        <v>0</v>
      </c>
    </row>
    <row r="102" spans="1:39">
      <c r="A102" s="308">
        <v>92</v>
      </c>
      <c r="B102" s="111" t="s">
        <v>1742</v>
      </c>
      <c r="C102" s="54" t="s">
        <v>1408</v>
      </c>
      <c r="D102" s="277" t="s">
        <v>1409</v>
      </c>
      <c r="E102" s="323"/>
      <c r="F102" s="319"/>
      <c r="G102" s="277"/>
      <c r="H102" s="277"/>
      <c r="I102" s="318"/>
      <c r="J102" s="398">
        <f t="shared" si="23"/>
        <v>0</v>
      </c>
      <c r="K102" s="277"/>
      <c r="L102" s="277"/>
      <c r="M102" s="277"/>
      <c r="N102" s="301"/>
      <c r="O102" s="301" t="s">
        <v>782</v>
      </c>
      <c r="P102" s="301" t="s">
        <v>782</v>
      </c>
      <c r="Q102" s="301" t="s">
        <v>782</v>
      </c>
      <c r="R102" s="301" t="s">
        <v>782</v>
      </c>
      <c r="S102" s="301" t="s">
        <v>782</v>
      </c>
      <c r="T102" s="385"/>
      <c r="U102" s="301" t="s">
        <v>782</v>
      </c>
      <c r="V102" s="301" t="s">
        <v>782</v>
      </c>
      <c r="W102" s="301" t="s">
        <v>782</v>
      </c>
      <c r="X102" s="301" t="s">
        <v>782</v>
      </c>
      <c r="Y102" s="301" t="s">
        <v>782</v>
      </c>
      <c r="Z102" s="301" t="s">
        <v>782</v>
      </c>
      <c r="AA102" s="301" t="s">
        <v>782</v>
      </c>
      <c r="AB102" s="310"/>
      <c r="AC102" s="312" t="str">
        <f>AB8</f>
        <v>поврежденность, %</v>
      </c>
      <c r="AD102" s="301"/>
      <c r="AE102" s="322"/>
      <c r="AF102" s="301"/>
      <c r="AG102" s="296"/>
      <c r="AH102" s="408">
        <f t="shared" si="18"/>
        <v>0</v>
      </c>
      <c r="AI102" s="408">
        <f t="shared" si="19"/>
        <v>0</v>
      </c>
      <c r="AJ102" s="408">
        <f t="shared" si="20"/>
        <v>0</v>
      </c>
      <c r="AK102" s="408"/>
      <c r="AL102" s="408">
        <f t="shared" si="21"/>
        <v>0</v>
      </c>
      <c r="AM102" s="408">
        <f t="shared" si="22"/>
        <v>0</v>
      </c>
    </row>
    <row r="103" spans="1:39">
      <c r="A103" s="308">
        <v>93</v>
      </c>
      <c r="B103" s="111" t="s">
        <v>1741</v>
      </c>
      <c r="C103" s="54" t="s">
        <v>1408</v>
      </c>
      <c r="D103" s="277" t="s">
        <v>1409</v>
      </c>
      <c r="E103" s="277"/>
      <c r="F103" s="277"/>
      <c r="G103" s="277"/>
      <c r="H103" s="277"/>
      <c r="I103" s="277"/>
      <c r="J103" s="398">
        <f t="shared" si="23"/>
        <v>0</v>
      </c>
      <c r="K103" s="277"/>
      <c r="L103" s="277"/>
      <c r="M103" s="277"/>
      <c r="N103" s="301"/>
      <c r="O103" s="301" t="s">
        <v>782</v>
      </c>
      <c r="P103" s="310"/>
      <c r="Q103" s="301" t="s">
        <v>782</v>
      </c>
      <c r="R103" s="301" t="s">
        <v>782</v>
      </c>
      <c r="S103" s="301" t="s">
        <v>782</v>
      </c>
      <c r="T103" s="301" t="s">
        <v>782</v>
      </c>
      <c r="U103" s="301" t="s">
        <v>782</v>
      </c>
      <c r="V103" s="301" t="s">
        <v>782</v>
      </c>
      <c r="W103" s="301" t="s">
        <v>782</v>
      </c>
      <c r="X103" s="301" t="s">
        <v>782</v>
      </c>
      <c r="Y103" s="301" t="s">
        <v>782</v>
      </c>
      <c r="Z103" s="301" t="s">
        <v>782</v>
      </c>
      <c r="AA103" s="301" t="s">
        <v>782</v>
      </c>
      <c r="AB103" s="301" t="s">
        <v>782</v>
      </c>
      <c r="AC103" s="312" t="str">
        <f>$P$8</f>
        <v>экз./100 взм. сачка</v>
      </c>
      <c r="AD103" s="301"/>
      <c r="AE103" s="322"/>
      <c r="AF103" s="301"/>
      <c r="AG103" s="296"/>
      <c r="AH103" s="408">
        <f t="shared" si="18"/>
        <v>0</v>
      </c>
      <c r="AI103" s="408">
        <f t="shared" si="19"/>
        <v>0</v>
      </c>
      <c r="AJ103" s="408">
        <f t="shared" si="20"/>
        <v>0</v>
      </c>
      <c r="AK103" s="408"/>
      <c r="AL103" s="408">
        <f t="shared" si="21"/>
        <v>0</v>
      </c>
      <c r="AM103" s="408">
        <f t="shared" si="22"/>
        <v>0</v>
      </c>
    </row>
    <row r="104" spans="1:39">
      <c r="A104" s="308">
        <v>94</v>
      </c>
      <c r="B104" s="111" t="s">
        <v>1428</v>
      </c>
      <c r="C104" s="54" t="s">
        <v>1408</v>
      </c>
      <c r="D104" s="277" t="s">
        <v>1409</v>
      </c>
      <c r="E104" s="277"/>
      <c r="F104" s="399">
        <f>SUM(F105:F106)</f>
        <v>0</v>
      </c>
      <c r="G104" s="277"/>
      <c r="H104" s="277"/>
      <c r="I104" s="277"/>
      <c r="J104" s="398">
        <f t="shared" si="23"/>
        <v>0</v>
      </c>
      <c r="K104" s="399">
        <f>SUM(K105:K106)</f>
        <v>0</v>
      </c>
      <c r="L104" s="399">
        <f>SUM(L105:L106)</f>
        <v>0</v>
      </c>
      <c r="M104" s="399">
        <f>SUM(M105:M106)</f>
        <v>0</v>
      </c>
      <c r="N104" s="401">
        <f>SUM(N105:N106)</f>
        <v>0</v>
      </c>
      <c r="O104" s="385"/>
      <c r="P104" s="301" t="s">
        <v>782</v>
      </c>
      <c r="Q104" s="301" t="s">
        <v>782</v>
      </c>
      <c r="R104" s="301" t="s">
        <v>782</v>
      </c>
      <c r="S104" s="301" t="s">
        <v>782</v>
      </c>
      <c r="T104" s="301" t="s">
        <v>782</v>
      </c>
      <c r="U104" s="301" t="s">
        <v>782</v>
      </c>
      <c r="V104" s="301" t="s">
        <v>782</v>
      </c>
      <c r="W104" s="301" t="s">
        <v>782</v>
      </c>
      <c r="X104" s="301" t="s">
        <v>782</v>
      </c>
      <c r="Y104" s="301" t="s">
        <v>782</v>
      </c>
      <c r="Z104" s="301" t="s">
        <v>782</v>
      </c>
      <c r="AA104" s="301" t="s">
        <v>782</v>
      </c>
      <c r="AB104" s="301" t="s">
        <v>782</v>
      </c>
      <c r="AC104" s="312"/>
      <c r="AD104" s="301"/>
      <c r="AE104" s="322"/>
      <c r="AF104" s="301"/>
      <c r="AG104" s="296"/>
      <c r="AH104" s="408">
        <f t="shared" si="18"/>
        <v>0</v>
      </c>
      <c r="AI104" s="408">
        <f t="shared" si="19"/>
        <v>0</v>
      </c>
      <c r="AJ104" s="408">
        <f t="shared" si="20"/>
        <v>0</v>
      </c>
      <c r="AK104" s="408"/>
      <c r="AL104" s="408">
        <f t="shared" si="21"/>
        <v>0</v>
      </c>
      <c r="AM104" s="408">
        <f t="shared" si="22"/>
        <v>0</v>
      </c>
    </row>
    <row r="105" spans="1:39">
      <c r="A105" s="308">
        <v>95</v>
      </c>
      <c r="B105" s="111" t="s">
        <v>1742</v>
      </c>
      <c r="C105" s="54" t="s">
        <v>1408</v>
      </c>
      <c r="D105" s="277" t="s">
        <v>1409</v>
      </c>
      <c r="E105" s="277"/>
      <c r="F105" s="277"/>
      <c r="G105" s="277"/>
      <c r="H105" s="277"/>
      <c r="I105" s="277"/>
      <c r="J105" s="398">
        <f t="shared" si="23"/>
        <v>0</v>
      </c>
      <c r="K105" s="277"/>
      <c r="L105" s="277"/>
      <c r="M105" s="277"/>
      <c r="N105" s="301"/>
      <c r="O105" s="301" t="s">
        <v>782</v>
      </c>
      <c r="P105" s="301" t="s">
        <v>782</v>
      </c>
      <c r="Q105" s="301" t="s">
        <v>782</v>
      </c>
      <c r="R105" s="301" t="s">
        <v>782</v>
      </c>
      <c r="S105" s="301" t="s">
        <v>782</v>
      </c>
      <c r="T105" s="301" t="s">
        <v>782</v>
      </c>
      <c r="U105" s="301" t="s">
        <v>782</v>
      </c>
      <c r="V105" s="301" t="s">
        <v>782</v>
      </c>
      <c r="W105" s="301" t="s">
        <v>782</v>
      </c>
      <c r="X105" s="301" t="s">
        <v>782</v>
      </c>
      <c r="Y105" s="301" t="s">
        <v>782</v>
      </c>
      <c r="Z105" s="301" t="s">
        <v>782</v>
      </c>
      <c r="AA105" s="301" t="s">
        <v>782</v>
      </c>
      <c r="AB105" s="310"/>
      <c r="AC105" s="312" t="str">
        <f>AB8</f>
        <v>поврежденность, %</v>
      </c>
      <c r="AD105" s="301"/>
      <c r="AE105" s="322"/>
      <c r="AF105" s="301"/>
      <c r="AG105" s="296"/>
      <c r="AH105" s="408">
        <f t="shared" si="18"/>
        <v>0</v>
      </c>
      <c r="AI105" s="408">
        <f t="shared" si="19"/>
        <v>0</v>
      </c>
      <c r="AJ105" s="408">
        <f t="shared" si="20"/>
        <v>0</v>
      </c>
      <c r="AK105" s="408"/>
      <c r="AL105" s="408">
        <f t="shared" si="21"/>
        <v>0</v>
      </c>
      <c r="AM105" s="408">
        <f t="shared" si="22"/>
        <v>0</v>
      </c>
    </row>
    <row r="106" spans="1:39">
      <c r="A106" s="308">
        <v>96</v>
      </c>
      <c r="B106" s="111" t="s">
        <v>1741</v>
      </c>
      <c r="C106" s="54" t="s">
        <v>1408</v>
      </c>
      <c r="D106" s="277" t="s">
        <v>1409</v>
      </c>
      <c r="E106" s="277"/>
      <c r="F106" s="277"/>
      <c r="G106" s="277"/>
      <c r="H106" s="277"/>
      <c r="I106" s="277"/>
      <c r="J106" s="398">
        <f t="shared" ref="J106:J137" si="28">SUM(K106:L106)</f>
        <v>0</v>
      </c>
      <c r="K106" s="277"/>
      <c r="L106" s="277"/>
      <c r="M106" s="277"/>
      <c r="N106" s="301"/>
      <c r="O106" s="301" t="s">
        <v>782</v>
      </c>
      <c r="P106" s="310"/>
      <c r="Q106" s="301" t="s">
        <v>782</v>
      </c>
      <c r="R106" s="301" t="s">
        <v>782</v>
      </c>
      <c r="S106" s="301" t="s">
        <v>782</v>
      </c>
      <c r="T106" s="301" t="s">
        <v>782</v>
      </c>
      <c r="U106" s="301" t="s">
        <v>782</v>
      </c>
      <c r="V106" s="301" t="s">
        <v>782</v>
      </c>
      <c r="W106" s="301" t="s">
        <v>782</v>
      </c>
      <c r="X106" s="301" t="s">
        <v>782</v>
      </c>
      <c r="Y106" s="301" t="s">
        <v>782</v>
      </c>
      <c r="Z106" s="301" t="s">
        <v>782</v>
      </c>
      <c r="AA106" s="301" t="s">
        <v>782</v>
      </c>
      <c r="AB106" s="301" t="s">
        <v>782</v>
      </c>
      <c r="AC106" s="312" t="str">
        <f>$P$8</f>
        <v>экз./100 взм. сачка</v>
      </c>
      <c r="AD106" s="301"/>
      <c r="AE106" s="322"/>
      <c r="AF106" s="301"/>
      <c r="AG106" s="296"/>
      <c r="AH106" s="408">
        <f t="shared" si="18"/>
        <v>0</v>
      </c>
      <c r="AI106" s="408">
        <f t="shared" si="19"/>
        <v>0</v>
      </c>
      <c r="AJ106" s="408">
        <f t="shared" si="20"/>
        <v>0</v>
      </c>
      <c r="AK106" s="408"/>
      <c r="AL106" s="408">
        <f t="shared" si="21"/>
        <v>0</v>
      </c>
      <c r="AM106" s="408">
        <f t="shared" si="22"/>
        <v>0</v>
      </c>
    </row>
    <row r="107" spans="1:39" ht="15.6" customHeight="1">
      <c r="A107" s="308">
        <v>97</v>
      </c>
      <c r="B107" s="111" t="s">
        <v>1429</v>
      </c>
      <c r="C107" s="54" t="s">
        <v>1408</v>
      </c>
      <c r="D107" s="277" t="s">
        <v>1409</v>
      </c>
      <c r="E107" s="277"/>
      <c r="F107" s="399">
        <f>SUM(F108:F109)</f>
        <v>0</v>
      </c>
      <c r="G107" s="277"/>
      <c r="H107" s="277"/>
      <c r="I107" s="277"/>
      <c r="J107" s="398">
        <f t="shared" si="28"/>
        <v>0</v>
      </c>
      <c r="K107" s="399">
        <f>SUM(K108:K109)</f>
        <v>0</v>
      </c>
      <c r="L107" s="399">
        <f>SUM(L108:L109)</f>
        <v>0</v>
      </c>
      <c r="M107" s="399">
        <f>SUM(M108:M109)</f>
        <v>0</v>
      </c>
      <c r="N107" s="401">
        <f>SUM(N108:N109)</f>
        <v>0</v>
      </c>
      <c r="O107" s="301" t="s">
        <v>782</v>
      </c>
      <c r="P107" s="301" t="s">
        <v>782</v>
      </c>
      <c r="Q107" s="301" t="s">
        <v>782</v>
      </c>
      <c r="R107" s="301" t="s">
        <v>782</v>
      </c>
      <c r="S107" s="301" t="s">
        <v>782</v>
      </c>
      <c r="T107" s="301" t="s">
        <v>782</v>
      </c>
      <c r="U107" s="301" t="s">
        <v>782</v>
      </c>
      <c r="V107" s="301" t="s">
        <v>782</v>
      </c>
      <c r="W107" s="301" t="s">
        <v>782</v>
      </c>
      <c r="X107" s="301" t="s">
        <v>782</v>
      </c>
      <c r="Y107" s="301" t="s">
        <v>782</v>
      </c>
      <c r="Z107" s="301" t="s">
        <v>782</v>
      </c>
      <c r="AA107" s="301" t="s">
        <v>782</v>
      </c>
      <c r="AB107" s="301" t="s">
        <v>782</v>
      </c>
      <c r="AC107" s="312"/>
      <c r="AD107" s="301"/>
      <c r="AE107" s="322"/>
      <c r="AF107" s="301"/>
      <c r="AG107" s="296"/>
      <c r="AH107" s="408">
        <f t="shared" si="18"/>
        <v>0</v>
      </c>
      <c r="AI107" s="408">
        <f t="shared" si="19"/>
        <v>0</v>
      </c>
      <c r="AJ107" s="408">
        <f t="shared" si="20"/>
        <v>0</v>
      </c>
      <c r="AK107" s="408"/>
      <c r="AL107" s="408">
        <f t="shared" si="21"/>
        <v>0</v>
      </c>
      <c r="AM107" s="408">
        <f t="shared" si="22"/>
        <v>0</v>
      </c>
    </row>
    <row r="108" spans="1:39" ht="15.6" customHeight="1">
      <c r="A108" s="308">
        <v>98</v>
      </c>
      <c r="B108" s="111" t="s">
        <v>1742</v>
      </c>
      <c r="C108" s="54" t="s">
        <v>1408</v>
      </c>
      <c r="D108" s="277" t="s">
        <v>1409</v>
      </c>
      <c r="E108" s="277"/>
      <c r="F108" s="277"/>
      <c r="G108" s="277"/>
      <c r="H108" s="277"/>
      <c r="I108" s="277"/>
      <c r="J108" s="398">
        <f t="shared" si="28"/>
        <v>0</v>
      </c>
      <c r="K108" s="277"/>
      <c r="L108" s="277"/>
      <c r="M108" s="277"/>
      <c r="N108" s="301"/>
      <c r="O108" s="301" t="s">
        <v>782</v>
      </c>
      <c r="P108" s="301" t="s">
        <v>782</v>
      </c>
      <c r="Q108" s="301" t="s">
        <v>782</v>
      </c>
      <c r="R108" s="301" t="s">
        <v>782</v>
      </c>
      <c r="S108" s="301" t="s">
        <v>782</v>
      </c>
      <c r="T108" s="385"/>
      <c r="U108" s="301" t="s">
        <v>782</v>
      </c>
      <c r="V108" s="301" t="s">
        <v>782</v>
      </c>
      <c r="W108" s="301" t="s">
        <v>782</v>
      </c>
      <c r="X108" s="301" t="s">
        <v>782</v>
      </c>
      <c r="Y108" s="301" t="s">
        <v>782</v>
      </c>
      <c r="Z108" s="301" t="s">
        <v>782</v>
      </c>
      <c r="AA108" s="301" t="s">
        <v>782</v>
      </c>
      <c r="AB108" s="310"/>
      <c r="AC108" s="312" t="str">
        <f>AB8</f>
        <v>поврежденность, %</v>
      </c>
      <c r="AD108" s="301"/>
      <c r="AE108" s="322"/>
      <c r="AF108" s="301"/>
      <c r="AG108" s="296"/>
      <c r="AH108" s="408">
        <f t="shared" si="18"/>
        <v>0</v>
      </c>
      <c r="AI108" s="408">
        <f t="shared" si="19"/>
        <v>0</v>
      </c>
      <c r="AJ108" s="408">
        <f t="shared" si="20"/>
        <v>0</v>
      </c>
      <c r="AK108" s="408"/>
      <c r="AL108" s="408">
        <f t="shared" si="21"/>
        <v>0</v>
      </c>
      <c r="AM108" s="408">
        <f t="shared" si="22"/>
        <v>0</v>
      </c>
    </row>
    <row r="109" spans="1:39" ht="15.6" customHeight="1">
      <c r="A109" s="308">
        <v>99</v>
      </c>
      <c r="B109" s="111" t="s">
        <v>1741</v>
      </c>
      <c r="C109" s="54" t="s">
        <v>1408</v>
      </c>
      <c r="D109" s="277" t="s">
        <v>1409</v>
      </c>
      <c r="E109" s="277"/>
      <c r="F109" s="277"/>
      <c r="G109" s="277"/>
      <c r="H109" s="277"/>
      <c r="I109" s="277"/>
      <c r="J109" s="398">
        <f t="shared" si="28"/>
        <v>0</v>
      </c>
      <c r="K109" s="277"/>
      <c r="L109" s="277"/>
      <c r="M109" s="277"/>
      <c r="N109" s="301"/>
      <c r="O109" s="301" t="s">
        <v>782</v>
      </c>
      <c r="P109" s="310"/>
      <c r="Q109" s="301" t="s">
        <v>782</v>
      </c>
      <c r="R109" s="301" t="s">
        <v>782</v>
      </c>
      <c r="S109" s="301" t="s">
        <v>782</v>
      </c>
      <c r="T109" s="301" t="s">
        <v>782</v>
      </c>
      <c r="U109" s="301" t="s">
        <v>782</v>
      </c>
      <c r="V109" s="301" t="s">
        <v>782</v>
      </c>
      <c r="W109" s="301" t="s">
        <v>782</v>
      </c>
      <c r="X109" s="301" t="s">
        <v>782</v>
      </c>
      <c r="Y109" s="301" t="s">
        <v>782</v>
      </c>
      <c r="Z109" s="301" t="s">
        <v>782</v>
      </c>
      <c r="AA109" s="301" t="s">
        <v>782</v>
      </c>
      <c r="AB109" s="301" t="s">
        <v>782</v>
      </c>
      <c r="AC109" s="312" t="str">
        <f>$P$8</f>
        <v>экз./100 взм. сачка</v>
      </c>
      <c r="AD109" s="301"/>
      <c r="AE109" s="322"/>
      <c r="AF109" s="301"/>
      <c r="AG109" s="296"/>
      <c r="AH109" s="408">
        <f t="shared" si="18"/>
        <v>0</v>
      </c>
      <c r="AI109" s="408">
        <f t="shared" si="19"/>
        <v>0</v>
      </c>
      <c r="AJ109" s="408">
        <f t="shared" si="20"/>
        <v>0</v>
      </c>
      <c r="AK109" s="408"/>
      <c r="AL109" s="408">
        <f t="shared" si="21"/>
        <v>0</v>
      </c>
      <c r="AM109" s="408">
        <f t="shared" si="22"/>
        <v>0</v>
      </c>
    </row>
    <row r="110" spans="1:39" ht="15.6" customHeight="1">
      <c r="A110" s="308">
        <v>100</v>
      </c>
      <c r="B110" s="111" t="s">
        <v>1430</v>
      </c>
      <c r="C110" s="54" t="s">
        <v>1408</v>
      </c>
      <c r="D110" s="277" t="s">
        <v>1409</v>
      </c>
      <c r="E110" s="277"/>
      <c r="F110" s="399">
        <f>SUM(F111:F112)</f>
        <v>0</v>
      </c>
      <c r="G110" s="277"/>
      <c r="H110" s="277"/>
      <c r="I110" s="277"/>
      <c r="J110" s="398">
        <f t="shared" si="28"/>
        <v>0</v>
      </c>
      <c r="K110" s="399">
        <f>SUM(K111:K112)</f>
        <v>0</v>
      </c>
      <c r="L110" s="399">
        <f>SUM(L111:L112)</f>
        <v>0</v>
      </c>
      <c r="M110" s="399">
        <f>SUM(M111:M112)</f>
        <v>0</v>
      </c>
      <c r="N110" s="401">
        <f>SUM(N111:N112)</f>
        <v>0</v>
      </c>
      <c r="O110" s="301" t="s">
        <v>782</v>
      </c>
      <c r="P110" s="301" t="s">
        <v>782</v>
      </c>
      <c r="Q110" s="301" t="s">
        <v>782</v>
      </c>
      <c r="R110" s="301" t="s">
        <v>782</v>
      </c>
      <c r="S110" s="301" t="s">
        <v>782</v>
      </c>
      <c r="T110" s="301" t="s">
        <v>782</v>
      </c>
      <c r="U110" s="301" t="s">
        <v>782</v>
      </c>
      <c r="V110" s="301" t="s">
        <v>782</v>
      </c>
      <c r="W110" s="301" t="s">
        <v>782</v>
      </c>
      <c r="X110" s="301" t="s">
        <v>782</v>
      </c>
      <c r="Y110" s="301" t="s">
        <v>782</v>
      </c>
      <c r="Z110" s="301" t="s">
        <v>782</v>
      </c>
      <c r="AA110" s="301" t="s">
        <v>782</v>
      </c>
      <c r="AB110" s="301" t="s">
        <v>782</v>
      </c>
      <c r="AC110" s="312"/>
      <c r="AD110" s="301"/>
      <c r="AE110" s="322"/>
      <c r="AF110" s="301"/>
      <c r="AG110" s="296"/>
      <c r="AH110" s="408">
        <f t="shared" si="18"/>
        <v>0</v>
      </c>
      <c r="AI110" s="408">
        <f t="shared" si="19"/>
        <v>0</v>
      </c>
      <c r="AJ110" s="408">
        <f t="shared" si="20"/>
        <v>0</v>
      </c>
      <c r="AK110" s="408"/>
      <c r="AL110" s="408">
        <f t="shared" si="21"/>
        <v>0</v>
      </c>
      <c r="AM110" s="408">
        <f t="shared" si="22"/>
        <v>0</v>
      </c>
    </row>
    <row r="111" spans="1:39" ht="15.6" customHeight="1">
      <c r="A111" s="308">
        <v>101</v>
      </c>
      <c r="B111" s="111" t="s">
        <v>1742</v>
      </c>
      <c r="C111" s="54" t="s">
        <v>1408</v>
      </c>
      <c r="D111" s="277" t="s">
        <v>1409</v>
      </c>
      <c r="E111" s="277"/>
      <c r="F111" s="277"/>
      <c r="G111" s="277"/>
      <c r="H111" s="277"/>
      <c r="I111" s="277"/>
      <c r="J111" s="398">
        <f t="shared" si="28"/>
        <v>0</v>
      </c>
      <c r="K111" s="277"/>
      <c r="L111" s="277"/>
      <c r="M111" s="277"/>
      <c r="N111" s="301"/>
      <c r="O111" s="301" t="s">
        <v>782</v>
      </c>
      <c r="P111" s="301" t="s">
        <v>782</v>
      </c>
      <c r="Q111" s="301" t="s">
        <v>782</v>
      </c>
      <c r="R111" s="301" t="s">
        <v>782</v>
      </c>
      <c r="S111" s="301" t="s">
        <v>782</v>
      </c>
      <c r="T111" s="385"/>
      <c r="U111" s="301" t="s">
        <v>782</v>
      </c>
      <c r="V111" s="301" t="s">
        <v>782</v>
      </c>
      <c r="W111" s="301" t="s">
        <v>782</v>
      </c>
      <c r="X111" s="301" t="s">
        <v>782</v>
      </c>
      <c r="Y111" s="301" t="s">
        <v>782</v>
      </c>
      <c r="Z111" s="301" t="s">
        <v>782</v>
      </c>
      <c r="AA111" s="301" t="s">
        <v>782</v>
      </c>
      <c r="AB111" s="310"/>
      <c r="AC111" s="312" t="str">
        <f>AB8</f>
        <v>поврежденность, %</v>
      </c>
      <c r="AD111" s="301"/>
      <c r="AE111" s="322"/>
      <c r="AF111" s="301"/>
      <c r="AG111" s="296"/>
      <c r="AH111" s="408">
        <f t="shared" si="18"/>
        <v>0</v>
      </c>
      <c r="AI111" s="408">
        <f t="shared" si="19"/>
        <v>0</v>
      </c>
      <c r="AJ111" s="408">
        <f t="shared" si="20"/>
        <v>0</v>
      </c>
      <c r="AK111" s="408"/>
      <c r="AL111" s="408">
        <f t="shared" si="21"/>
        <v>0</v>
      </c>
      <c r="AM111" s="408">
        <f t="shared" si="22"/>
        <v>0</v>
      </c>
    </row>
    <row r="112" spans="1:39" ht="15.6" customHeight="1">
      <c r="A112" s="308">
        <v>102</v>
      </c>
      <c r="B112" s="111" t="s">
        <v>1741</v>
      </c>
      <c r="C112" s="54" t="s">
        <v>1408</v>
      </c>
      <c r="D112" s="277" t="s">
        <v>1409</v>
      </c>
      <c r="E112" s="277"/>
      <c r="F112" s="277"/>
      <c r="G112" s="277"/>
      <c r="H112" s="277"/>
      <c r="I112" s="277"/>
      <c r="J112" s="398">
        <f t="shared" si="28"/>
        <v>0</v>
      </c>
      <c r="K112" s="277"/>
      <c r="L112" s="277"/>
      <c r="M112" s="277"/>
      <c r="N112" s="301"/>
      <c r="O112" s="301" t="s">
        <v>782</v>
      </c>
      <c r="P112" s="310"/>
      <c r="Q112" s="301" t="s">
        <v>782</v>
      </c>
      <c r="R112" s="301" t="s">
        <v>782</v>
      </c>
      <c r="S112" s="301" t="s">
        <v>782</v>
      </c>
      <c r="T112" s="301" t="s">
        <v>782</v>
      </c>
      <c r="U112" s="301" t="s">
        <v>782</v>
      </c>
      <c r="V112" s="301" t="s">
        <v>782</v>
      </c>
      <c r="W112" s="301" t="s">
        <v>782</v>
      </c>
      <c r="X112" s="301" t="s">
        <v>782</v>
      </c>
      <c r="Y112" s="310"/>
      <c r="Z112" s="301" t="s">
        <v>782</v>
      </c>
      <c r="AA112" s="301" t="s">
        <v>782</v>
      </c>
      <c r="AB112" s="301" t="s">
        <v>782</v>
      </c>
      <c r="AC112" s="312" t="str">
        <f>$P$8</f>
        <v>экз./100 взм. сачка</v>
      </c>
      <c r="AD112" s="301"/>
      <c r="AE112" s="322"/>
      <c r="AF112" s="301"/>
      <c r="AG112" s="296"/>
      <c r="AH112" s="408">
        <f t="shared" si="18"/>
        <v>0</v>
      </c>
      <c r="AI112" s="408">
        <f t="shared" si="19"/>
        <v>0</v>
      </c>
      <c r="AJ112" s="408">
        <f t="shared" si="20"/>
        <v>0</v>
      </c>
      <c r="AK112" s="408"/>
      <c r="AL112" s="408">
        <f t="shared" si="21"/>
        <v>0</v>
      </c>
      <c r="AM112" s="408">
        <f t="shared" si="22"/>
        <v>0</v>
      </c>
    </row>
    <row r="113" spans="1:39" ht="15.6" customHeight="1">
      <c r="A113" s="308">
        <v>103</v>
      </c>
      <c r="B113" s="111" t="s">
        <v>1431</v>
      </c>
      <c r="C113" s="54" t="s">
        <v>1408</v>
      </c>
      <c r="D113" s="277" t="s">
        <v>1409</v>
      </c>
      <c r="E113" s="277"/>
      <c r="F113" s="399">
        <f>SUM(F114:F115)</f>
        <v>0</v>
      </c>
      <c r="G113" s="277"/>
      <c r="H113" s="277"/>
      <c r="I113" s="277"/>
      <c r="J113" s="398">
        <f t="shared" si="28"/>
        <v>0</v>
      </c>
      <c r="K113" s="399">
        <f>SUM(K114:K115)</f>
        <v>0</v>
      </c>
      <c r="L113" s="399">
        <f>SUM(L114:L115)</f>
        <v>0</v>
      </c>
      <c r="M113" s="399">
        <f>SUM(M114:M115)</f>
        <v>0</v>
      </c>
      <c r="N113" s="401">
        <f>SUM(N114:N115)</f>
        <v>0</v>
      </c>
      <c r="O113" s="301" t="s">
        <v>782</v>
      </c>
      <c r="P113" s="301" t="s">
        <v>782</v>
      </c>
      <c r="Q113" s="301" t="s">
        <v>782</v>
      </c>
      <c r="R113" s="301" t="s">
        <v>782</v>
      </c>
      <c r="S113" s="301" t="s">
        <v>782</v>
      </c>
      <c r="T113" s="301" t="s">
        <v>782</v>
      </c>
      <c r="U113" s="301" t="s">
        <v>782</v>
      </c>
      <c r="V113" s="385"/>
      <c r="W113" s="301" t="s">
        <v>782</v>
      </c>
      <c r="X113" s="301" t="s">
        <v>782</v>
      </c>
      <c r="Y113" s="301" t="s">
        <v>782</v>
      </c>
      <c r="Z113" s="301" t="s">
        <v>782</v>
      </c>
      <c r="AA113" s="301" t="s">
        <v>782</v>
      </c>
      <c r="AB113" s="301" t="s">
        <v>782</v>
      </c>
      <c r="AC113" s="312"/>
      <c r="AD113" s="301"/>
      <c r="AE113" s="322"/>
      <c r="AF113" s="301"/>
      <c r="AG113" s="296"/>
      <c r="AH113" s="408">
        <f t="shared" si="18"/>
        <v>0</v>
      </c>
      <c r="AI113" s="408">
        <f t="shared" si="19"/>
        <v>0</v>
      </c>
      <c r="AJ113" s="408">
        <f t="shared" si="20"/>
        <v>0</v>
      </c>
      <c r="AK113" s="408"/>
      <c r="AL113" s="408">
        <f t="shared" si="21"/>
        <v>0</v>
      </c>
      <c r="AM113" s="408">
        <f t="shared" si="22"/>
        <v>0</v>
      </c>
    </row>
    <row r="114" spans="1:39" ht="15.6" customHeight="1">
      <c r="A114" s="308">
        <v>104</v>
      </c>
      <c r="B114" s="111" t="s">
        <v>1742</v>
      </c>
      <c r="C114" s="54" t="s">
        <v>1408</v>
      </c>
      <c r="D114" s="277" t="s">
        <v>1409</v>
      </c>
      <c r="E114" s="277"/>
      <c r="F114" s="277"/>
      <c r="G114" s="277"/>
      <c r="H114" s="277"/>
      <c r="I114" s="277"/>
      <c r="J114" s="398">
        <f t="shared" si="28"/>
        <v>0</v>
      </c>
      <c r="K114" s="277"/>
      <c r="L114" s="277"/>
      <c r="M114" s="277"/>
      <c r="N114" s="301"/>
      <c r="O114" s="301" t="s">
        <v>782</v>
      </c>
      <c r="P114" s="301" t="s">
        <v>782</v>
      </c>
      <c r="Q114" s="301" t="s">
        <v>782</v>
      </c>
      <c r="R114" s="301" t="s">
        <v>782</v>
      </c>
      <c r="S114" s="301" t="s">
        <v>782</v>
      </c>
      <c r="T114" s="301" t="s">
        <v>782</v>
      </c>
      <c r="U114" s="301" t="s">
        <v>782</v>
      </c>
      <c r="V114" s="301" t="s">
        <v>782</v>
      </c>
      <c r="W114" s="301" t="s">
        <v>782</v>
      </c>
      <c r="X114" s="301" t="s">
        <v>782</v>
      </c>
      <c r="Y114" s="301" t="s">
        <v>782</v>
      </c>
      <c r="Z114" s="301" t="s">
        <v>782</v>
      </c>
      <c r="AA114" s="301" t="s">
        <v>782</v>
      </c>
      <c r="AB114" s="310"/>
      <c r="AC114" s="312" t="str">
        <f>AB8</f>
        <v>поврежденность, %</v>
      </c>
      <c r="AD114" s="301"/>
      <c r="AE114" s="322"/>
      <c r="AF114" s="301"/>
      <c r="AG114" s="296"/>
      <c r="AH114" s="408">
        <f t="shared" si="18"/>
        <v>0</v>
      </c>
      <c r="AI114" s="408">
        <f t="shared" si="19"/>
        <v>0</v>
      </c>
      <c r="AJ114" s="408">
        <f t="shared" si="20"/>
        <v>0</v>
      </c>
      <c r="AK114" s="408"/>
      <c r="AL114" s="408">
        <f t="shared" si="21"/>
        <v>0</v>
      </c>
      <c r="AM114" s="408">
        <f t="shared" si="22"/>
        <v>0</v>
      </c>
    </row>
    <row r="115" spans="1:39" ht="15.6" customHeight="1">
      <c r="A115" s="308">
        <v>105</v>
      </c>
      <c r="B115" s="111" t="s">
        <v>1741</v>
      </c>
      <c r="C115" s="54" t="s">
        <v>1408</v>
      </c>
      <c r="D115" s="277" t="s">
        <v>1409</v>
      </c>
      <c r="E115" s="277"/>
      <c r="F115" s="277"/>
      <c r="G115" s="277"/>
      <c r="H115" s="277"/>
      <c r="I115" s="277"/>
      <c r="J115" s="398">
        <f t="shared" si="28"/>
        <v>0</v>
      </c>
      <c r="K115" s="277"/>
      <c r="L115" s="277"/>
      <c r="M115" s="277"/>
      <c r="N115" s="301"/>
      <c r="O115" s="301" t="s">
        <v>782</v>
      </c>
      <c r="P115" s="310"/>
      <c r="Q115" s="301" t="s">
        <v>782</v>
      </c>
      <c r="R115" s="301" t="s">
        <v>782</v>
      </c>
      <c r="S115" s="301" t="s">
        <v>782</v>
      </c>
      <c r="T115" s="301" t="s">
        <v>782</v>
      </c>
      <c r="U115" s="301" t="s">
        <v>782</v>
      </c>
      <c r="V115" s="301" t="s">
        <v>782</v>
      </c>
      <c r="W115" s="301" t="s">
        <v>782</v>
      </c>
      <c r="X115" s="301" t="s">
        <v>782</v>
      </c>
      <c r="Y115" s="301" t="s">
        <v>782</v>
      </c>
      <c r="Z115" s="301" t="s">
        <v>782</v>
      </c>
      <c r="AA115" s="301" t="s">
        <v>782</v>
      </c>
      <c r="AB115" s="301" t="s">
        <v>782</v>
      </c>
      <c r="AC115" s="312" t="str">
        <f>$P$8</f>
        <v>экз./100 взм. сачка</v>
      </c>
      <c r="AD115" s="301"/>
      <c r="AE115" s="322"/>
      <c r="AF115" s="301"/>
      <c r="AG115" s="296"/>
      <c r="AH115" s="408">
        <f t="shared" si="18"/>
        <v>0</v>
      </c>
      <c r="AI115" s="408">
        <f t="shared" si="19"/>
        <v>0</v>
      </c>
      <c r="AJ115" s="408">
        <f t="shared" si="20"/>
        <v>0</v>
      </c>
      <c r="AK115" s="408"/>
      <c r="AL115" s="408">
        <f t="shared" si="21"/>
        <v>0</v>
      </c>
      <c r="AM115" s="408">
        <f t="shared" si="22"/>
        <v>0</v>
      </c>
    </row>
    <row r="116" spans="1:39">
      <c r="A116" s="308">
        <v>106</v>
      </c>
      <c r="B116" s="111" t="s">
        <v>1432</v>
      </c>
      <c r="C116" s="54" t="s">
        <v>1408</v>
      </c>
      <c r="D116" s="277" t="s">
        <v>1409</v>
      </c>
      <c r="E116" s="277"/>
      <c r="F116" s="399">
        <f>SUM(F117:F118)</f>
        <v>0</v>
      </c>
      <c r="G116" s="277"/>
      <c r="H116" s="277"/>
      <c r="I116" s="277"/>
      <c r="J116" s="398">
        <f t="shared" si="28"/>
        <v>0</v>
      </c>
      <c r="K116" s="399">
        <f>SUM(K117:K118)</f>
        <v>0</v>
      </c>
      <c r="L116" s="399">
        <f>SUM(L117:L118)</f>
        <v>0</v>
      </c>
      <c r="M116" s="399">
        <f>SUM(M117:M118)</f>
        <v>0</v>
      </c>
      <c r="N116" s="401">
        <f>SUM(N117:N118)</f>
        <v>0</v>
      </c>
      <c r="O116" s="301" t="s">
        <v>782</v>
      </c>
      <c r="P116" s="301" t="s">
        <v>782</v>
      </c>
      <c r="Q116" s="301" t="s">
        <v>782</v>
      </c>
      <c r="R116" s="301" t="s">
        <v>782</v>
      </c>
      <c r="S116" s="301" t="s">
        <v>782</v>
      </c>
      <c r="T116" s="301" t="s">
        <v>782</v>
      </c>
      <c r="U116" s="301" t="s">
        <v>782</v>
      </c>
      <c r="V116" s="385"/>
      <c r="W116" s="301" t="s">
        <v>782</v>
      </c>
      <c r="X116" s="301" t="s">
        <v>782</v>
      </c>
      <c r="Y116" s="301" t="s">
        <v>782</v>
      </c>
      <c r="Z116" s="301" t="s">
        <v>782</v>
      </c>
      <c r="AA116" s="301" t="s">
        <v>782</v>
      </c>
      <c r="AB116" s="301" t="s">
        <v>782</v>
      </c>
      <c r="AC116" s="312"/>
      <c r="AD116" s="301"/>
      <c r="AE116" s="322"/>
      <c r="AF116" s="301"/>
      <c r="AG116" s="296"/>
      <c r="AH116" s="408">
        <f t="shared" si="18"/>
        <v>0</v>
      </c>
      <c r="AI116" s="408">
        <f t="shared" si="19"/>
        <v>0</v>
      </c>
      <c r="AJ116" s="408">
        <f t="shared" si="20"/>
        <v>0</v>
      </c>
      <c r="AK116" s="408"/>
      <c r="AL116" s="408">
        <f t="shared" si="21"/>
        <v>0</v>
      </c>
      <c r="AM116" s="408">
        <f t="shared" si="22"/>
        <v>0</v>
      </c>
    </row>
    <row r="117" spans="1:39">
      <c r="A117" s="308">
        <v>107</v>
      </c>
      <c r="B117" s="111" t="s">
        <v>1742</v>
      </c>
      <c r="C117" s="54" t="s">
        <v>1408</v>
      </c>
      <c r="D117" s="277" t="s">
        <v>1409</v>
      </c>
      <c r="E117" s="277"/>
      <c r="F117" s="277"/>
      <c r="G117" s="277"/>
      <c r="H117" s="277"/>
      <c r="I117" s="277"/>
      <c r="J117" s="398">
        <f t="shared" si="28"/>
        <v>0</v>
      </c>
      <c r="K117" s="277"/>
      <c r="L117" s="277"/>
      <c r="M117" s="277"/>
      <c r="N117" s="301"/>
      <c r="O117" s="301" t="s">
        <v>782</v>
      </c>
      <c r="P117" s="301" t="s">
        <v>782</v>
      </c>
      <c r="Q117" s="301" t="s">
        <v>782</v>
      </c>
      <c r="R117" s="301" t="s">
        <v>782</v>
      </c>
      <c r="S117" s="301" t="s">
        <v>782</v>
      </c>
      <c r="T117" s="301" t="s">
        <v>782</v>
      </c>
      <c r="U117" s="301" t="s">
        <v>782</v>
      </c>
      <c r="V117" s="301" t="s">
        <v>782</v>
      </c>
      <c r="W117" s="301" t="s">
        <v>782</v>
      </c>
      <c r="X117" s="301" t="s">
        <v>782</v>
      </c>
      <c r="Y117" s="301" t="s">
        <v>782</v>
      </c>
      <c r="Z117" s="301" t="s">
        <v>782</v>
      </c>
      <c r="AA117" s="301" t="s">
        <v>782</v>
      </c>
      <c r="AB117" s="310"/>
      <c r="AC117" s="312" t="str">
        <f>AB8</f>
        <v>поврежденность, %</v>
      </c>
      <c r="AD117" s="301"/>
      <c r="AE117" s="322"/>
      <c r="AF117" s="301"/>
      <c r="AG117" s="296"/>
      <c r="AH117" s="408">
        <f t="shared" si="18"/>
        <v>0</v>
      </c>
      <c r="AI117" s="408">
        <f t="shared" si="19"/>
        <v>0</v>
      </c>
      <c r="AJ117" s="408">
        <f t="shared" si="20"/>
        <v>0</v>
      </c>
      <c r="AK117" s="408"/>
      <c r="AL117" s="408">
        <f t="shared" si="21"/>
        <v>0</v>
      </c>
      <c r="AM117" s="408">
        <f t="shared" si="22"/>
        <v>0</v>
      </c>
    </row>
    <row r="118" spans="1:39">
      <c r="A118" s="308">
        <v>108</v>
      </c>
      <c r="B118" s="111" t="s">
        <v>1741</v>
      </c>
      <c r="C118" s="54" t="s">
        <v>1408</v>
      </c>
      <c r="D118" s="277" t="s">
        <v>1409</v>
      </c>
      <c r="E118" s="277"/>
      <c r="F118" s="277"/>
      <c r="G118" s="277"/>
      <c r="H118" s="277"/>
      <c r="I118" s="277"/>
      <c r="J118" s="398">
        <f t="shared" si="28"/>
        <v>0</v>
      </c>
      <c r="K118" s="277"/>
      <c r="L118" s="277"/>
      <c r="M118" s="277"/>
      <c r="N118" s="301"/>
      <c r="O118" s="301" t="s">
        <v>782</v>
      </c>
      <c r="P118" s="310"/>
      <c r="Q118" s="301" t="s">
        <v>782</v>
      </c>
      <c r="R118" s="301" t="s">
        <v>782</v>
      </c>
      <c r="S118" s="301" t="s">
        <v>782</v>
      </c>
      <c r="T118" s="301" t="s">
        <v>782</v>
      </c>
      <c r="U118" s="301" t="s">
        <v>782</v>
      </c>
      <c r="V118" s="301" t="s">
        <v>782</v>
      </c>
      <c r="W118" s="301" t="s">
        <v>782</v>
      </c>
      <c r="X118" s="301" t="s">
        <v>782</v>
      </c>
      <c r="Y118" s="301" t="s">
        <v>782</v>
      </c>
      <c r="Z118" s="301" t="s">
        <v>782</v>
      </c>
      <c r="AA118" s="301" t="s">
        <v>782</v>
      </c>
      <c r="AB118" s="301" t="s">
        <v>782</v>
      </c>
      <c r="AC118" s="312" t="str">
        <f>$P$8</f>
        <v>экз./100 взм. сачка</v>
      </c>
      <c r="AD118" s="301"/>
      <c r="AE118" s="322"/>
      <c r="AF118" s="301"/>
      <c r="AG118" s="296"/>
      <c r="AH118" s="408">
        <f t="shared" si="18"/>
        <v>0</v>
      </c>
      <c r="AI118" s="408">
        <f t="shared" si="19"/>
        <v>0</v>
      </c>
      <c r="AJ118" s="408">
        <f t="shared" si="20"/>
        <v>0</v>
      </c>
      <c r="AK118" s="408"/>
      <c r="AL118" s="408">
        <f t="shared" si="21"/>
        <v>0</v>
      </c>
      <c r="AM118" s="408">
        <f t="shared" si="22"/>
        <v>0</v>
      </c>
    </row>
    <row r="119" spans="1:39" ht="15.6" customHeight="1">
      <c r="A119" s="308">
        <v>109</v>
      </c>
      <c r="B119" s="111" t="s">
        <v>1433</v>
      </c>
      <c r="C119" s="54" t="s">
        <v>1408</v>
      </c>
      <c r="D119" s="277" t="s">
        <v>1409</v>
      </c>
      <c r="E119" s="277"/>
      <c r="F119" s="277"/>
      <c r="G119" s="277"/>
      <c r="H119" s="277"/>
      <c r="I119" s="277"/>
      <c r="J119" s="398">
        <f t="shared" si="28"/>
        <v>0</v>
      </c>
      <c r="K119" s="277"/>
      <c r="L119" s="277"/>
      <c r="M119" s="277"/>
      <c r="N119" s="301"/>
      <c r="O119" s="301" t="s">
        <v>782</v>
      </c>
      <c r="P119" s="310"/>
      <c r="Q119" s="301" t="s">
        <v>782</v>
      </c>
      <c r="R119" s="301" t="s">
        <v>782</v>
      </c>
      <c r="S119" s="301" t="s">
        <v>782</v>
      </c>
      <c r="T119" s="385"/>
      <c r="U119" s="301" t="s">
        <v>782</v>
      </c>
      <c r="V119" s="301" t="s">
        <v>782</v>
      </c>
      <c r="W119" s="301" t="s">
        <v>782</v>
      </c>
      <c r="X119" s="301" t="s">
        <v>782</v>
      </c>
      <c r="Y119" s="301" t="s">
        <v>782</v>
      </c>
      <c r="Z119" s="301" t="s">
        <v>782</v>
      </c>
      <c r="AA119" s="301" t="s">
        <v>782</v>
      </c>
      <c r="AB119" s="310"/>
      <c r="AC119" s="312" t="str">
        <f>$P$8</f>
        <v>экз./100 взм. сачка</v>
      </c>
      <c r="AD119" s="301"/>
      <c r="AE119" s="322"/>
      <c r="AF119" s="301"/>
      <c r="AG119" s="296"/>
      <c r="AH119" s="408">
        <f t="shared" si="18"/>
        <v>0</v>
      </c>
      <c r="AI119" s="408">
        <f t="shared" si="19"/>
        <v>0</v>
      </c>
      <c r="AJ119" s="408">
        <f t="shared" si="20"/>
        <v>0</v>
      </c>
      <c r="AK119" s="408"/>
      <c r="AL119" s="408">
        <f t="shared" si="21"/>
        <v>0</v>
      </c>
      <c r="AM119" s="408">
        <f t="shared" si="22"/>
        <v>0</v>
      </c>
    </row>
    <row r="120" spans="1:39" ht="15.6" customHeight="1">
      <c r="A120" s="308">
        <v>110</v>
      </c>
      <c r="B120" s="111" t="s">
        <v>1434</v>
      </c>
      <c r="C120" s="54" t="s">
        <v>1408</v>
      </c>
      <c r="D120" s="277" t="s">
        <v>1409</v>
      </c>
      <c r="E120" s="277"/>
      <c r="F120" s="277"/>
      <c r="G120" s="277"/>
      <c r="H120" s="277"/>
      <c r="I120" s="277"/>
      <c r="J120" s="398">
        <f t="shared" si="28"/>
        <v>0</v>
      </c>
      <c r="K120" s="277"/>
      <c r="L120" s="277"/>
      <c r="M120" s="277"/>
      <c r="N120" s="301"/>
      <c r="O120" s="301" t="s">
        <v>782</v>
      </c>
      <c r="P120" s="301" t="s">
        <v>782</v>
      </c>
      <c r="Q120" s="301" t="s">
        <v>782</v>
      </c>
      <c r="R120" s="301" t="s">
        <v>782</v>
      </c>
      <c r="S120" s="301" t="s">
        <v>782</v>
      </c>
      <c r="T120" s="301" t="s">
        <v>782</v>
      </c>
      <c r="U120" s="301" t="s">
        <v>782</v>
      </c>
      <c r="V120" s="301" t="s">
        <v>782</v>
      </c>
      <c r="W120" s="301" t="s">
        <v>782</v>
      </c>
      <c r="X120" s="301" t="s">
        <v>782</v>
      </c>
      <c r="Y120" s="301" t="s">
        <v>782</v>
      </c>
      <c r="Z120" s="301" t="s">
        <v>782</v>
      </c>
      <c r="AA120" s="301" t="s">
        <v>782</v>
      </c>
      <c r="AB120" s="312" t="s">
        <v>782</v>
      </c>
      <c r="AC120" s="312"/>
      <c r="AD120" s="301"/>
      <c r="AE120" s="322"/>
      <c r="AF120" s="301"/>
      <c r="AG120" s="296"/>
      <c r="AH120" s="408">
        <f t="shared" si="18"/>
        <v>0</v>
      </c>
      <c r="AI120" s="408">
        <f t="shared" si="19"/>
        <v>0</v>
      </c>
      <c r="AJ120" s="408">
        <f t="shared" si="20"/>
        <v>0</v>
      </c>
      <c r="AK120" s="408"/>
      <c r="AL120" s="408">
        <f t="shared" si="21"/>
        <v>0</v>
      </c>
      <c r="AM120" s="408">
        <f t="shared" si="22"/>
        <v>0</v>
      </c>
    </row>
    <row r="121" spans="1:39" ht="27" customHeight="1">
      <c r="A121" s="308">
        <v>111</v>
      </c>
      <c r="B121" s="111" t="s">
        <v>3046</v>
      </c>
      <c r="C121" s="54" t="s">
        <v>1408</v>
      </c>
      <c r="D121" s="277" t="s">
        <v>1409</v>
      </c>
      <c r="E121" s="277"/>
      <c r="F121" s="277"/>
      <c r="G121" s="277"/>
      <c r="H121" s="277"/>
      <c r="I121" s="277"/>
      <c r="J121" s="398">
        <f t="shared" si="28"/>
        <v>0</v>
      </c>
      <c r="K121" s="277"/>
      <c r="L121" s="277"/>
      <c r="M121" s="277"/>
      <c r="N121" s="301"/>
      <c r="O121" s="385"/>
      <c r="P121" s="301" t="s">
        <v>782</v>
      </c>
      <c r="Q121" s="310"/>
      <c r="R121" s="301" t="s">
        <v>782</v>
      </c>
      <c r="S121" s="301" t="s">
        <v>782</v>
      </c>
      <c r="T121" s="301" t="s">
        <v>782</v>
      </c>
      <c r="U121" s="301" t="s">
        <v>782</v>
      </c>
      <c r="V121" s="301" t="s">
        <v>782</v>
      </c>
      <c r="W121" s="301" t="s">
        <v>782</v>
      </c>
      <c r="X121" s="301" t="s">
        <v>782</v>
      </c>
      <c r="Y121" s="301" t="s">
        <v>782</v>
      </c>
      <c r="Z121" s="301" t="s">
        <v>782</v>
      </c>
      <c r="AA121" s="301" t="s">
        <v>782</v>
      </c>
      <c r="AB121" s="310"/>
      <c r="AC121" s="312" t="s">
        <v>1854</v>
      </c>
      <c r="AD121" s="301"/>
      <c r="AE121" s="322"/>
      <c r="AF121" s="301"/>
      <c r="AG121" s="296"/>
      <c r="AH121" s="408">
        <f t="shared" si="18"/>
        <v>0</v>
      </c>
      <c r="AI121" s="408">
        <f t="shared" si="19"/>
        <v>0</v>
      </c>
      <c r="AJ121" s="408">
        <f t="shared" si="20"/>
        <v>0</v>
      </c>
      <c r="AK121" s="408"/>
      <c r="AL121" s="408">
        <f t="shared" si="21"/>
        <v>0</v>
      </c>
      <c r="AM121" s="408">
        <f t="shared" si="22"/>
        <v>0</v>
      </c>
    </row>
    <row r="122" spans="1:39" ht="15.6" customHeight="1">
      <c r="A122" s="308">
        <v>112</v>
      </c>
      <c r="B122" s="111" t="s">
        <v>3047</v>
      </c>
      <c r="C122" s="54" t="s">
        <v>1408</v>
      </c>
      <c r="D122" s="277" t="s">
        <v>1409</v>
      </c>
      <c r="E122" s="277"/>
      <c r="F122" s="277"/>
      <c r="G122" s="277"/>
      <c r="H122" s="277"/>
      <c r="I122" s="277"/>
      <c r="J122" s="398">
        <f t="shared" si="28"/>
        <v>0</v>
      </c>
      <c r="K122" s="277"/>
      <c r="L122" s="277"/>
      <c r="M122" s="277"/>
      <c r="N122" s="301"/>
      <c r="O122" s="385"/>
      <c r="P122" s="301" t="s">
        <v>782</v>
      </c>
      <c r="Q122" s="310"/>
      <c r="R122" s="301" t="s">
        <v>782</v>
      </c>
      <c r="S122" s="301" t="s">
        <v>782</v>
      </c>
      <c r="T122" s="301" t="s">
        <v>782</v>
      </c>
      <c r="U122" s="301" t="s">
        <v>782</v>
      </c>
      <c r="V122" s="301" t="s">
        <v>782</v>
      </c>
      <c r="W122" s="301" t="s">
        <v>782</v>
      </c>
      <c r="X122" s="301" t="s">
        <v>782</v>
      </c>
      <c r="Y122" s="301" t="s">
        <v>782</v>
      </c>
      <c r="Z122" s="301" t="s">
        <v>782</v>
      </c>
      <c r="AA122" s="301" t="s">
        <v>782</v>
      </c>
      <c r="AB122" s="310"/>
      <c r="AC122" s="312" t="s">
        <v>1854</v>
      </c>
      <c r="AD122" s="301"/>
      <c r="AE122" s="322"/>
      <c r="AF122" s="301"/>
      <c r="AG122" s="296"/>
      <c r="AH122" s="408">
        <f t="shared" si="18"/>
        <v>0</v>
      </c>
      <c r="AI122" s="408">
        <f t="shared" si="19"/>
        <v>0</v>
      </c>
      <c r="AJ122" s="408">
        <f t="shared" si="20"/>
        <v>0</v>
      </c>
      <c r="AK122" s="408"/>
      <c r="AL122" s="408">
        <f t="shared" si="21"/>
        <v>0</v>
      </c>
      <c r="AM122" s="408">
        <f t="shared" si="22"/>
        <v>0</v>
      </c>
    </row>
    <row r="123" spans="1:39" ht="15.6" customHeight="1">
      <c r="A123" s="308">
        <v>113</v>
      </c>
      <c r="B123" s="111" t="s">
        <v>1437</v>
      </c>
      <c r="C123" s="54" t="s">
        <v>1408</v>
      </c>
      <c r="D123" s="277" t="s">
        <v>1409</v>
      </c>
      <c r="E123" s="277"/>
      <c r="F123" s="277"/>
      <c r="G123" s="277"/>
      <c r="H123" s="277"/>
      <c r="I123" s="277"/>
      <c r="J123" s="398">
        <f t="shared" si="28"/>
        <v>0</v>
      </c>
      <c r="K123" s="277"/>
      <c r="L123" s="277"/>
      <c r="M123" s="277"/>
      <c r="N123" s="301"/>
      <c r="O123" s="301" t="s">
        <v>782</v>
      </c>
      <c r="P123" s="301" t="s">
        <v>782</v>
      </c>
      <c r="Q123" s="310"/>
      <c r="R123" s="310"/>
      <c r="S123" s="301" t="s">
        <v>782</v>
      </c>
      <c r="T123" s="301" t="s">
        <v>782</v>
      </c>
      <c r="U123" s="385"/>
      <c r="V123" s="301" t="s">
        <v>782</v>
      </c>
      <c r="W123" s="301" t="s">
        <v>782</v>
      </c>
      <c r="X123" s="301" t="s">
        <v>782</v>
      </c>
      <c r="Y123" s="301" t="s">
        <v>782</v>
      </c>
      <c r="Z123" s="301" t="s">
        <v>782</v>
      </c>
      <c r="AA123" s="301" t="s">
        <v>782</v>
      </c>
      <c r="AB123" s="310"/>
      <c r="AC123" s="312" t="s">
        <v>1854</v>
      </c>
      <c r="AD123" s="301"/>
      <c r="AE123" s="322"/>
      <c r="AF123" s="301"/>
      <c r="AG123" s="296"/>
      <c r="AH123" s="408">
        <f t="shared" si="18"/>
        <v>0</v>
      </c>
      <c r="AI123" s="408">
        <f t="shared" si="19"/>
        <v>0</v>
      </c>
      <c r="AJ123" s="408">
        <f t="shared" si="20"/>
        <v>0</v>
      </c>
      <c r="AK123" s="408"/>
      <c r="AL123" s="408">
        <f t="shared" si="21"/>
        <v>0</v>
      </c>
      <c r="AM123" s="408">
        <f t="shared" si="22"/>
        <v>0</v>
      </c>
    </row>
    <row r="124" spans="1:39" ht="16.2" customHeight="1">
      <c r="A124" s="308">
        <v>114</v>
      </c>
      <c r="B124" s="111" t="s">
        <v>1419</v>
      </c>
      <c r="C124" s="54" t="s">
        <v>1408</v>
      </c>
      <c r="D124" s="277" t="s">
        <v>1409</v>
      </c>
      <c r="E124" s="277"/>
      <c r="F124" s="277"/>
      <c r="G124" s="277"/>
      <c r="H124" s="277"/>
      <c r="I124" s="277"/>
      <c r="J124" s="398">
        <f t="shared" si="28"/>
        <v>0</v>
      </c>
      <c r="K124" s="277"/>
      <c r="L124" s="277"/>
      <c r="M124" s="277"/>
      <c r="N124" s="301"/>
      <c r="O124" s="301" t="s">
        <v>782</v>
      </c>
      <c r="P124" s="301" t="s">
        <v>782</v>
      </c>
      <c r="Q124" s="301" t="s">
        <v>782</v>
      </c>
      <c r="R124" s="301" t="s">
        <v>782</v>
      </c>
      <c r="S124" s="301" t="s">
        <v>782</v>
      </c>
      <c r="T124" s="301" t="s">
        <v>782</v>
      </c>
      <c r="U124" s="301" t="s">
        <v>782</v>
      </c>
      <c r="V124" s="301" t="s">
        <v>782</v>
      </c>
      <c r="W124" s="301" t="s">
        <v>782</v>
      </c>
      <c r="X124" s="301" t="s">
        <v>782</v>
      </c>
      <c r="Y124" s="301" t="s">
        <v>782</v>
      </c>
      <c r="Z124" s="301" t="s">
        <v>782</v>
      </c>
      <c r="AA124" s="301" t="s">
        <v>782</v>
      </c>
      <c r="AB124" s="312" t="s">
        <v>782</v>
      </c>
      <c r="AC124" s="312"/>
      <c r="AD124" s="301"/>
      <c r="AE124" s="322"/>
      <c r="AF124" s="301"/>
      <c r="AG124" s="296"/>
      <c r="AH124" s="408">
        <f t="shared" si="18"/>
        <v>0</v>
      </c>
      <c r="AI124" s="408">
        <f t="shared" si="19"/>
        <v>0</v>
      </c>
      <c r="AJ124" s="408">
        <f t="shared" si="20"/>
        <v>0</v>
      </c>
      <c r="AK124" s="408"/>
      <c r="AL124" s="408">
        <f t="shared" si="21"/>
        <v>0</v>
      </c>
      <c r="AM124" s="408">
        <f t="shared" si="22"/>
        <v>0</v>
      </c>
    </row>
    <row r="125" spans="1:39">
      <c r="A125" s="308">
        <v>115</v>
      </c>
      <c r="B125" s="111" t="s">
        <v>1643</v>
      </c>
      <c r="C125" s="54" t="s">
        <v>1408</v>
      </c>
      <c r="D125" s="277" t="s">
        <v>1409</v>
      </c>
      <c r="E125" s="399">
        <f>MAX(E126:E139,E147:E151)</f>
        <v>0</v>
      </c>
      <c r="F125" s="882">
        <f>MAX(F126,F127,F128)+F129+MAX(F130,F131,F132,F134)+F133+F135+MAX(F136,F137)+SUM(F138,F139,F147,F148,F149, F150, F151)</f>
        <v>0</v>
      </c>
      <c r="G125" s="399">
        <f>MAX(G126:G139,G147:G151)</f>
        <v>0</v>
      </c>
      <c r="H125" s="578">
        <f>MAX(H126:H139,H147:H151)</f>
        <v>0</v>
      </c>
      <c r="I125" s="399">
        <f>MAX(I126:I139,I147:I151)</f>
        <v>0</v>
      </c>
      <c r="J125" s="398">
        <f t="shared" si="28"/>
        <v>0</v>
      </c>
      <c r="K125" s="399">
        <f>SUM(K126:K139,K147:K151)</f>
        <v>0</v>
      </c>
      <c r="L125" s="399">
        <f>SUM(L126:L139,L147:L151)</f>
        <v>0</v>
      </c>
      <c r="M125" s="399">
        <f>SUM(M126:M139,M147:M151)</f>
        <v>0</v>
      </c>
      <c r="N125" s="399">
        <f>SUM(N126:N139,N147:N151)</f>
        <v>0</v>
      </c>
      <c r="O125" s="277" t="s">
        <v>782</v>
      </c>
      <c r="P125" s="301" t="s">
        <v>782</v>
      </c>
      <c r="Q125" s="301" t="s">
        <v>782</v>
      </c>
      <c r="R125" s="301" t="s">
        <v>782</v>
      </c>
      <c r="S125" s="301" t="s">
        <v>782</v>
      </c>
      <c r="T125" s="301" t="s">
        <v>782</v>
      </c>
      <c r="U125" s="301" t="s">
        <v>782</v>
      </c>
      <c r="V125" s="301" t="s">
        <v>782</v>
      </c>
      <c r="W125" s="301" t="s">
        <v>782</v>
      </c>
      <c r="X125" s="301" t="s">
        <v>782</v>
      </c>
      <c r="Y125" s="301" t="s">
        <v>782</v>
      </c>
      <c r="Z125" s="301" t="s">
        <v>782</v>
      </c>
      <c r="AA125" s="301" t="s">
        <v>782</v>
      </c>
      <c r="AB125" s="301" t="s">
        <v>782</v>
      </c>
      <c r="AC125" s="312"/>
      <c r="AD125" s="301"/>
      <c r="AE125" s="322"/>
      <c r="AF125" s="301"/>
      <c r="AG125" s="296"/>
      <c r="AH125" s="408">
        <f t="shared" si="18"/>
        <v>0</v>
      </c>
      <c r="AI125" s="408">
        <f t="shared" si="19"/>
        <v>0</v>
      </c>
      <c r="AJ125" s="408">
        <f t="shared" si="20"/>
        <v>0</v>
      </c>
      <c r="AK125" s="408"/>
      <c r="AL125" s="408">
        <f t="shared" si="21"/>
        <v>0</v>
      </c>
      <c r="AM125" s="408">
        <f t="shared" si="22"/>
        <v>0</v>
      </c>
    </row>
    <row r="126" spans="1:39" ht="15" customHeight="1">
      <c r="A126" s="308">
        <v>116</v>
      </c>
      <c r="B126" s="111" t="s">
        <v>1782</v>
      </c>
      <c r="C126" s="54" t="s">
        <v>1408</v>
      </c>
      <c r="D126" s="277" t="s">
        <v>1409</v>
      </c>
      <c r="E126" s="323"/>
      <c r="F126" s="319"/>
      <c r="G126" s="277"/>
      <c r="H126" s="277"/>
      <c r="I126" s="318"/>
      <c r="J126" s="398">
        <f t="shared" si="28"/>
        <v>0</v>
      </c>
      <c r="K126" s="277"/>
      <c r="L126" s="277"/>
      <c r="M126" s="315"/>
      <c r="N126" s="329"/>
      <c r="O126" s="301" t="s">
        <v>782</v>
      </c>
      <c r="P126" s="301" t="s">
        <v>782</v>
      </c>
      <c r="Q126" s="301" t="s">
        <v>782</v>
      </c>
      <c r="R126" s="301" t="s">
        <v>782</v>
      </c>
      <c r="S126" s="301" t="s">
        <v>782</v>
      </c>
      <c r="T126" s="301" t="s">
        <v>782</v>
      </c>
      <c r="U126" s="301" t="s">
        <v>782</v>
      </c>
      <c r="V126" s="301" t="s">
        <v>782</v>
      </c>
      <c r="W126" s="301" t="s">
        <v>782</v>
      </c>
      <c r="X126" s="301" t="s">
        <v>782</v>
      </c>
      <c r="Y126" s="301" t="s">
        <v>782</v>
      </c>
      <c r="Z126" s="310"/>
      <c r="AA126" s="310"/>
      <c r="AB126" s="301" t="s">
        <v>782</v>
      </c>
      <c r="AC126" s="312"/>
      <c r="AD126" s="301"/>
      <c r="AE126" s="322"/>
      <c r="AF126" s="301"/>
      <c r="AG126" s="296"/>
      <c r="AH126" s="408">
        <f t="shared" si="18"/>
        <v>0</v>
      </c>
      <c r="AI126" s="408">
        <f t="shared" si="19"/>
        <v>0</v>
      </c>
      <c r="AJ126" s="408">
        <f t="shared" si="20"/>
        <v>0</v>
      </c>
      <c r="AK126" s="408"/>
      <c r="AL126" s="408">
        <f t="shared" si="21"/>
        <v>0</v>
      </c>
      <c r="AM126" s="408">
        <f t="shared" si="22"/>
        <v>0</v>
      </c>
    </row>
    <row r="127" spans="1:39" ht="15" customHeight="1">
      <c r="A127" s="308">
        <v>117</v>
      </c>
      <c r="B127" s="111" t="s">
        <v>1781</v>
      </c>
      <c r="C127" s="54" t="s">
        <v>1408</v>
      </c>
      <c r="D127" s="277" t="s">
        <v>1409</v>
      </c>
      <c r="E127" s="323"/>
      <c r="F127" s="319"/>
      <c r="G127" s="277"/>
      <c r="H127" s="277"/>
      <c r="I127" s="318"/>
      <c r="J127" s="398">
        <f t="shared" si="28"/>
        <v>0</v>
      </c>
      <c r="K127" s="277"/>
      <c r="L127" s="277"/>
      <c r="M127" s="315"/>
      <c r="N127" s="329"/>
      <c r="O127" s="301" t="s">
        <v>782</v>
      </c>
      <c r="P127" s="301" t="s">
        <v>782</v>
      </c>
      <c r="Q127" s="301" t="s">
        <v>782</v>
      </c>
      <c r="R127" s="301" t="s">
        <v>782</v>
      </c>
      <c r="S127" s="301" t="s">
        <v>782</v>
      </c>
      <c r="T127" s="301" t="s">
        <v>782</v>
      </c>
      <c r="U127" s="301" t="s">
        <v>782</v>
      </c>
      <c r="V127" s="301" t="s">
        <v>782</v>
      </c>
      <c r="W127" s="301" t="s">
        <v>782</v>
      </c>
      <c r="X127" s="301" t="s">
        <v>782</v>
      </c>
      <c r="Y127" s="301" t="s">
        <v>782</v>
      </c>
      <c r="Z127" s="310"/>
      <c r="AA127" s="310"/>
      <c r="AB127" s="301" t="s">
        <v>782</v>
      </c>
      <c r="AC127" s="312"/>
      <c r="AD127" s="301"/>
      <c r="AE127" s="322"/>
      <c r="AF127" s="301"/>
      <c r="AG127" s="296"/>
      <c r="AH127" s="408">
        <f t="shared" si="18"/>
        <v>0</v>
      </c>
      <c r="AI127" s="408">
        <f t="shared" si="19"/>
        <v>0</v>
      </c>
      <c r="AJ127" s="408">
        <f t="shared" si="20"/>
        <v>0</v>
      </c>
      <c r="AK127" s="408"/>
      <c r="AL127" s="408">
        <f t="shared" si="21"/>
        <v>0</v>
      </c>
      <c r="AM127" s="408">
        <f t="shared" si="22"/>
        <v>0</v>
      </c>
    </row>
    <row r="128" spans="1:39" ht="15.6" customHeight="1">
      <c r="A128" s="308">
        <v>118</v>
      </c>
      <c r="B128" s="111" t="s">
        <v>1780</v>
      </c>
      <c r="C128" s="54" t="s">
        <v>1408</v>
      </c>
      <c r="D128" s="277" t="s">
        <v>1409</v>
      </c>
      <c r="E128" s="323"/>
      <c r="F128" s="319"/>
      <c r="G128" s="277"/>
      <c r="H128" s="277"/>
      <c r="I128" s="318"/>
      <c r="J128" s="398">
        <f t="shared" si="28"/>
        <v>0</v>
      </c>
      <c r="K128" s="277"/>
      <c r="L128" s="277"/>
      <c r="M128" s="315"/>
      <c r="N128" s="329"/>
      <c r="O128" s="301" t="s">
        <v>782</v>
      </c>
      <c r="P128" s="301" t="s">
        <v>782</v>
      </c>
      <c r="Q128" s="301" t="s">
        <v>782</v>
      </c>
      <c r="R128" s="301" t="s">
        <v>782</v>
      </c>
      <c r="S128" s="301" t="s">
        <v>782</v>
      </c>
      <c r="T128" s="301" t="s">
        <v>782</v>
      </c>
      <c r="U128" s="301" t="s">
        <v>782</v>
      </c>
      <c r="V128" s="301" t="s">
        <v>782</v>
      </c>
      <c r="W128" s="301" t="s">
        <v>782</v>
      </c>
      <c r="X128" s="301" t="s">
        <v>782</v>
      </c>
      <c r="Y128" s="301" t="s">
        <v>782</v>
      </c>
      <c r="Z128" s="310"/>
      <c r="AA128" s="310"/>
      <c r="AB128" s="301" t="s">
        <v>782</v>
      </c>
      <c r="AC128" s="312"/>
      <c r="AD128" s="301"/>
      <c r="AE128" s="322"/>
      <c r="AF128" s="301"/>
      <c r="AG128" s="296"/>
      <c r="AH128" s="408">
        <f t="shared" si="18"/>
        <v>0</v>
      </c>
      <c r="AI128" s="408">
        <f t="shared" si="19"/>
        <v>0</v>
      </c>
      <c r="AJ128" s="408">
        <f t="shared" si="20"/>
        <v>0</v>
      </c>
      <c r="AK128" s="408"/>
      <c r="AL128" s="408">
        <f t="shared" si="21"/>
        <v>0</v>
      </c>
      <c r="AM128" s="408">
        <f t="shared" si="22"/>
        <v>0</v>
      </c>
    </row>
    <row r="129" spans="1:39">
      <c r="A129" s="308">
        <v>119</v>
      </c>
      <c r="B129" s="111" t="s">
        <v>1659</v>
      </c>
      <c r="C129" s="54" t="s">
        <v>1408</v>
      </c>
      <c r="D129" s="277" t="s">
        <v>1409</v>
      </c>
      <c r="E129" s="323"/>
      <c r="F129" s="319"/>
      <c r="G129" s="277"/>
      <c r="H129" s="277"/>
      <c r="I129" s="318"/>
      <c r="J129" s="398">
        <f t="shared" si="28"/>
        <v>0</v>
      </c>
      <c r="K129" s="277"/>
      <c r="L129" s="277"/>
      <c r="M129" s="315"/>
      <c r="N129" s="329"/>
      <c r="O129" s="301" t="s">
        <v>782</v>
      </c>
      <c r="P129" s="301" t="s">
        <v>782</v>
      </c>
      <c r="Q129" s="301" t="s">
        <v>782</v>
      </c>
      <c r="R129" s="301" t="s">
        <v>782</v>
      </c>
      <c r="S129" s="301" t="s">
        <v>782</v>
      </c>
      <c r="T129" s="301" t="s">
        <v>782</v>
      </c>
      <c r="U129" s="301" t="s">
        <v>782</v>
      </c>
      <c r="V129" s="301" t="s">
        <v>782</v>
      </c>
      <c r="W129" s="301" t="s">
        <v>782</v>
      </c>
      <c r="X129" s="301" t="s">
        <v>782</v>
      </c>
      <c r="Y129" s="301" t="s">
        <v>782</v>
      </c>
      <c r="Z129" s="310"/>
      <c r="AA129" s="310"/>
      <c r="AB129" s="301" t="s">
        <v>782</v>
      </c>
      <c r="AC129" s="312"/>
      <c r="AD129" s="301"/>
      <c r="AE129" s="322"/>
      <c r="AF129" s="301"/>
      <c r="AG129" s="296"/>
      <c r="AH129" s="408">
        <f t="shared" si="18"/>
        <v>0</v>
      </c>
      <c r="AI129" s="408">
        <f t="shared" si="19"/>
        <v>0</v>
      </c>
      <c r="AJ129" s="408">
        <f t="shared" si="20"/>
        <v>0</v>
      </c>
      <c r="AK129" s="408"/>
      <c r="AL129" s="408">
        <f t="shared" si="21"/>
        <v>0</v>
      </c>
      <c r="AM129" s="408">
        <f t="shared" si="22"/>
        <v>0</v>
      </c>
    </row>
    <row r="130" spans="1:39">
      <c r="A130" s="308">
        <v>120</v>
      </c>
      <c r="B130" s="111" t="s">
        <v>1640</v>
      </c>
      <c r="C130" s="54" t="s">
        <v>1408</v>
      </c>
      <c r="D130" s="277" t="s">
        <v>1409</v>
      </c>
      <c r="E130" s="323"/>
      <c r="F130" s="319"/>
      <c r="G130" s="277"/>
      <c r="H130" s="277"/>
      <c r="I130" s="318"/>
      <c r="J130" s="398">
        <f t="shared" si="28"/>
        <v>0</v>
      </c>
      <c r="K130" s="277"/>
      <c r="L130" s="277"/>
      <c r="M130" s="334"/>
      <c r="N130" s="329"/>
      <c r="O130" s="301" t="s">
        <v>782</v>
      </c>
      <c r="P130" s="301" t="s">
        <v>782</v>
      </c>
      <c r="Q130" s="301" t="s">
        <v>782</v>
      </c>
      <c r="R130" s="301" t="s">
        <v>782</v>
      </c>
      <c r="S130" s="301" t="s">
        <v>782</v>
      </c>
      <c r="T130" s="301" t="s">
        <v>782</v>
      </c>
      <c r="U130" s="301" t="s">
        <v>782</v>
      </c>
      <c r="V130" s="301" t="s">
        <v>782</v>
      </c>
      <c r="W130" s="301" t="s">
        <v>782</v>
      </c>
      <c r="X130" s="301" t="s">
        <v>782</v>
      </c>
      <c r="Y130" s="301" t="s">
        <v>782</v>
      </c>
      <c r="Z130" s="310"/>
      <c r="AA130" s="310"/>
      <c r="AB130" s="301" t="s">
        <v>782</v>
      </c>
      <c r="AC130" s="312"/>
      <c r="AD130" s="301"/>
      <c r="AE130" s="322"/>
      <c r="AF130" s="301"/>
      <c r="AG130" s="296"/>
      <c r="AH130" s="408">
        <f t="shared" si="18"/>
        <v>0</v>
      </c>
      <c r="AI130" s="408">
        <f t="shared" si="19"/>
        <v>0</v>
      </c>
      <c r="AJ130" s="408">
        <f t="shared" si="20"/>
        <v>0</v>
      </c>
      <c r="AK130" s="408"/>
      <c r="AL130" s="408">
        <f t="shared" si="21"/>
        <v>0</v>
      </c>
      <c r="AM130" s="408">
        <f t="shared" si="22"/>
        <v>0</v>
      </c>
    </row>
    <row r="131" spans="1:39">
      <c r="A131" s="308">
        <v>121</v>
      </c>
      <c r="B131" s="111" t="s">
        <v>1754</v>
      </c>
      <c r="C131" s="54" t="s">
        <v>1408</v>
      </c>
      <c r="D131" s="277" t="s">
        <v>1409</v>
      </c>
      <c r="E131" s="323"/>
      <c r="F131" s="319"/>
      <c r="G131" s="277"/>
      <c r="H131" s="277"/>
      <c r="I131" s="318"/>
      <c r="J131" s="398">
        <f t="shared" si="28"/>
        <v>0</v>
      </c>
      <c r="K131" s="277"/>
      <c r="L131" s="277"/>
      <c r="M131" s="315"/>
      <c r="N131" s="329"/>
      <c r="O131" s="301" t="s">
        <v>782</v>
      </c>
      <c r="P131" s="301" t="s">
        <v>782</v>
      </c>
      <c r="Q131" s="301" t="s">
        <v>782</v>
      </c>
      <c r="R131" s="301" t="s">
        <v>782</v>
      </c>
      <c r="S131" s="301" t="s">
        <v>782</v>
      </c>
      <c r="T131" s="301" t="s">
        <v>782</v>
      </c>
      <c r="U131" s="301" t="s">
        <v>782</v>
      </c>
      <c r="V131" s="301" t="s">
        <v>782</v>
      </c>
      <c r="W131" s="301" t="s">
        <v>782</v>
      </c>
      <c r="X131" s="301" t="s">
        <v>782</v>
      </c>
      <c r="Y131" s="301" t="s">
        <v>782</v>
      </c>
      <c r="Z131" s="310"/>
      <c r="AA131" s="310"/>
      <c r="AB131" s="301" t="s">
        <v>782</v>
      </c>
      <c r="AC131" s="312"/>
      <c r="AD131" s="301"/>
      <c r="AE131" s="322"/>
      <c r="AF131" s="301"/>
      <c r="AG131" s="296"/>
      <c r="AH131" s="408">
        <f t="shared" si="18"/>
        <v>0</v>
      </c>
      <c r="AI131" s="408">
        <f t="shared" si="19"/>
        <v>0</v>
      </c>
      <c r="AJ131" s="408">
        <f t="shared" si="20"/>
        <v>0</v>
      </c>
      <c r="AK131" s="408"/>
      <c r="AL131" s="408">
        <f t="shared" si="21"/>
        <v>0</v>
      </c>
      <c r="AM131" s="408">
        <f t="shared" si="22"/>
        <v>0</v>
      </c>
    </row>
    <row r="132" spans="1:39" ht="16.2" customHeight="1">
      <c r="A132" s="308">
        <v>122</v>
      </c>
      <c r="B132" s="111" t="s">
        <v>1776</v>
      </c>
      <c r="C132" s="54" t="s">
        <v>1408</v>
      </c>
      <c r="D132" s="277" t="s">
        <v>1409</v>
      </c>
      <c r="E132" s="323"/>
      <c r="F132" s="319"/>
      <c r="G132" s="277"/>
      <c r="H132" s="277"/>
      <c r="I132" s="318"/>
      <c r="J132" s="398">
        <f t="shared" si="28"/>
        <v>0</v>
      </c>
      <c r="K132" s="277"/>
      <c r="L132" s="277"/>
      <c r="M132" s="315"/>
      <c r="N132" s="329"/>
      <c r="O132" s="301" t="s">
        <v>782</v>
      </c>
      <c r="P132" s="301" t="s">
        <v>782</v>
      </c>
      <c r="Q132" s="301" t="s">
        <v>782</v>
      </c>
      <c r="R132" s="301" t="s">
        <v>782</v>
      </c>
      <c r="S132" s="301" t="s">
        <v>782</v>
      </c>
      <c r="T132" s="301" t="s">
        <v>782</v>
      </c>
      <c r="U132" s="301" t="s">
        <v>782</v>
      </c>
      <c r="V132" s="301" t="s">
        <v>782</v>
      </c>
      <c r="W132" s="301" t="s">
        <v>782</v>
      </c>
      <c r="X132" s="301" t="s">
        <v>782</v>
      </c>
      <c r="Y132" s="301" t="s">
        <v>782</v>
      </c>
      <c r="Z132" s="310"/>
      <c r="AA132" s="310"/>
      <c r="AB132" s="301" t="s">
        <v>782</v>
      </c>
      <c r="AC132" s="312"/>
      <c r="AD132" s="301"/>
      <c r="AE132" s="322"/>
      <c r="AF132" s="301"/>
      <c r="AG132" s="296"/>
      <c r="AH132" s="408">
        <f t="shared" si="18"/>
        <v>0</v>
      </c>
      <c r="AI132" s="408">
        <f t="shared" si="19"/>
        <v>0</v>
      </c>
      <c r="AJ132" s="408">
        <f t="shared" si="20"/>
        <v>0</v>
      </c>
      <c r="AK132" s="408"/>
      <c r="AL132" s="408">
        <f t="shared" si="21"/>
        <v>0</v>
      </c>
      <c r="AM132" s="408">
        <f t="shared" si="22"/>
        <v>0</v>
      </c>
    </row>
    <row r="133" spans="1:39" ht="28.5" customHeight="1">
      <c r="A133" s="308">
        <v>123</v>
      </c>
      <c r="B133" s="111" t="s">
        <v>1769</v>
      </c>
      <c r="C133" s="54" t="s">
        <v>1408</v>
      </c>
      <c r="D133" s="277" t="s">
        <v>1409</v>
      </c>
      <c r="E133" s="323"/>
      <c r="F133" s="319"/>
      <c r="G133" s="277"/>
      <c r="H133" s="277"/>
      <c r="I133" s="318"/>
      <c r="J133" s="398">
        <f t="shared" si="28"/>
        <v>0</v>
      </c>
      <c r="K133" s="277"/>
      <c r="L133" s="277"/>
      <c r="M133" s="315"/>
      <c r="N133" s="329"/>
      <c r="O133" s="301" t="s">
        <v>782</v>
      </c>
      <c r="P133" s="301" t="s">
        <v>782</v>
      </c>
      <c r="Q133" s="301" t="s">
        <v>782</v>
      </c>
      <c r="R133" s="301" t="s">
        <v>782</v>
      </c>
      <c r="S133" s="301" t="s">
        <v>782</v>
      </c>
      <c r="T133" s="301" t="s">
        <v>782</v>
      </c>
      <c r="U133" s="301" t="s">
        <v>782</v>
      </c>
      <c r="V133" s="301" t="s">
        <v>782</v>
      </c>
      <c r="W133" s="301" t="s">
        <v>782</v>
      </c>
      <c r="X133" s="301" t="s">
        <v>782</v>
      </c>
      <c r="Y133" s="301" t="s">
        <v>782</v>
      </c>
      <c r="Z133" s="310"/>
      <c r="AA133" s="310"/>
      <c r="AB133" s="301" t="s">
        <v>782</v>
      </c>
      <c r="AC133" s="312"/>
      <c r="AD133" s="301"/>
      <c r="AE133" s="322"/>
      <c r="AF133" s="301"/>
      <c r="AG133" s="296"/>
      <c r="AH133" s="408">
        <f t="shared" si="18"/>
        <v>0</v>
      </c>
      <c r="AI133" s="408">
        <f t="shared" si="19"/>
        <v>0</v>
      </c>
      <c r="AJ133" s="408">
        <f t="shared" si="20"/>
        <v>0</v>
      </c>
      <c r="AK133" s="408"/>
      <c r="AL133" s="408">
        <f t="shared" si="21"/>
        <v>0</v>
      </c>
      <c r="AM133" s="408">
        <f t="shared" si="22"/>
        <v>0</v>
      </c>
    </row>
    <row r="134" spans="1:39">
      <c r="A134" s="308">
        <v>124</v>
      </c>
      <c r="B134" s="111" t="s">
        <v>1438</v>
      </c>
      <c r="C134" s="54" t="s">
        <v>1408</v>
      </c>
      <c r="D134" s="277" t="s">
        <v>1409</v>
      </c>
      <c r="E134" s="323"/>
      <c r="F134" s="319"/>
      <c r="G134" s="277"/>
      <c r="H134" s="277"/>
      <c r="I134" s="318"/>
      <c r="J134" s="398">
        <f t="shared" si="28"/>
        <v>0</v>
      </c>
      <c r="K134" s="277"/>
      <c r="L134" s="277"/>
      <c r="M134" s="315"/>
      <c r="N134" s="329"/>
      <c r="O134" s="301" t="s">
        <v>782</v>
      </c>
      <c r="P134" s="301" t="s">
        <v>782</v>
      </c>
      <c r="Q134" s="301" t="s">
        <v>782</v>
      </c>
      <c r="R134" s="301" t="s">
        <v>782</v>
      </c>
      <c r="S134" s="301" t="s">
        <v>782</v>
      </c>
      <c r="T134" s="301" t="s">
        <v>782</v>
      </c>
      <c r="U134" s="301" t="s">
        <v>782</v>
      </c>
      <c r="V134" s="301" t="s">
        <v>782</v>
      </c>
      <c r="W134" s="301" t="s">
        <v>782</v>
      </c>
      <c r="X134" s="301" t="s">
        <v>782</v>
      </c>
      <c r="Y134" s="301" t="s">
        <v>782</v>
      </c>
      <c r="Z134" s="310"/>
      <c r="AA134" s="310"/>
      <c r="AB134" s="301" t="s">
        <v>782</v>
      </c>
      <c r="AC134" s="312"/>
      <c r="AD134" s="301"/>
      <c r="AE134" s="322"/>
      <c r="AF134" s="301"/>
      <c r="AG134" s="296"/>
      <c r="AH134" s="408">
        <f t="shared" si="18"/>
        <v>0</v>
      </c>
      <c r="AI134" s="408">
        <f t="shared" si="19"/>
        <v>0</v>
      </c>
      <c r="AJ134" s="408">
        <f t="shared" si="20"/>
        <v>0</v>
      </c>
      <c r="AK134" s="408"/>
      <c r="AL134" s="408">
        <f t="shared" si="21"/>
        <v>0</v>
      </c>
      <c r="AM134" s="408">
        <f t="shared" si="22"/>
        <v>0</v>
      </c>
    </row>
    <row r="135" spans="1:39" ht="15.6" customHeight="1">
      <c r="A135" s="308">
        <v>125</v>
      </c>
      <c r="B135" s="111" t="s">
        <v>1768</v>
      </c>
      <c r="C135" s="54" t="s">
        <v>1408</v>
      </c>
      <c r="D135" s="277" t="s">
        <v>1409</v>
      </c>
      <c r="E135" s="323"/>
      <c r="F135" s="319"/>
      <c r="G135" s="277"/>
      <c r="H135" s="277"/>
      <c r="I135" s="318"/>
      <c r="J135" s="398">
        <f t="shared" si="28"/>
        <v>0</v>
      </c>
      <c r="K135" s="277"/>
      <c r="L135" s="277"/>
      <c r="M135" s="315"/>
      <c r="N135" s="329"/>
      <c r="O135" s="301" t="s">
        <v>782</v>
      </c>
      <c r="P135" s="301" t="s">
        <v>782</v>
      </c>
      <c r="Q135" s="301" t="s">
        <v>782</v>
      </c>
      <c r="R135" s="301" t="s">
        <v>782</v>
      </c>
      <c r="S135" s="301" t="s">
        <v>782</v>
      </c>
      <c r="T135" s="301" t="s">
        <v>782</v>
      </c>
      <c r="U135" s="301" t="s">
        <v>782</v>
      </c>
      <c r="V135" s="301" t="s">
        <v>782</v>
      </c>
      <c r="W135" s="301" t="s">
        <v>782</v>
      </c>
      <c r="X135" s="301" t="s">
        <v>782</v>
      </c>
      <c r="Y135" s="301" t="s">
        <v>782</v>
      </c>
      <c r="Z135" s="310"/>
      <c r="AA135" s="310"/>
      <c r="AB135" s="301" t="s">
        <v>782</v>
      </c>
      <c r="AC135" s="312"/>
      <c r="AD135" s="301"/>
      <c r="AE135" s="322"/>
      <c r="AF135" s="301"/>
      <c r="AG135" s="296"/>
      <c r="AH135" s="408">
        <f t="shared" si="18"/>
        <v>0</v>
      </c>
      <c r="AI135" s="408">
        <f t="shared" si="19"/>
        <v>0</v>
      </c>
      <c r="AJ135" s="408">
        <f t="shared" si="20"/>
        <v>0</v>
      </c>
      <c r="AK135" s="408"/>
      <c r="AL135" s="408">
        <f t="shared" si="21"/>
        <v>0</v>
      </c>
      <c r="AM135" s="408">
        <f t="shared" si="22"/>
        <v>0</v>
      </c>
    </row>
    <row r="136" spans="1:39" ht="15.6" customHeight="1">
      <c r="A136" s="308">
        <v>126</v>
      </c>
      <c r="B136" s="111" t="s">
        <v>1439</v>
      </c>
      <c r="C136" s="54" t="s">
        <v>1408</v>
      </c>
      <c r="D136" s="277" t="s">
        <v>1409</v>
      </c>
      <c r="E136" s="323"/>
      <c r="F136" s="319"/>
      <c r="G136" s="277"/>
      <c r="H136" s="277"/>
      <c r="I136" s="318"/>
      <c r="J136" s="398">
        <f t="shared" si="28"/>
        <v>0</v>
      </c>
      <c r="K136" s="277"/>
      <c r="L136" s="277"/>
      <c r="M136" s="315"/>
      <c r="N136" s="329"/>
      <c r="O136" s="301" t="s">
        <v>782</v>
      </c>
      <c r="P136" s="301" t="s">
        <v>782</v>
      </c>
      <c r="Q136" s="301" t="s">
        <v>782</v>
      </c>
      <c r="R136" s="301" t="s">
        <v>782</v>
      </c>
      <c r="S136" s="301" t="s">
        <v>782</v>
      </c>
      <c r="T136" s="301" t="s">
        <v>782</v>
      </c>
      <c r="U136" s="301" t="s">
        <v>782</v>
      </c>
      <c r="V136" s="301" t="s">
        <v>782</v>
      </c>
      <c r="W136" s="301" t="s">
        <v>782</v>
      </c>
      <c r="X136" s="301" t="s">
        <v>782</v>
      </c>
      <c r="Y136" s="301" t="s">
        <v>782</v>
      </c>
      <c r="Z136" s="310"/>
      <c r="AA136" s="310"/>
      <c r="AB136" s="301" t="s">
        <v>782</v>
      </c>
      <c r="AC136" s="312"/>
      <c r="AD136" s="301"/>
      <c r="AE136" s="322"/>
      <c r="AF136" s="301"/>
      <c r="AG136" s="296"/>
      <c r="AH136" s="408">
        <f t="shared" ref="AH136:AH196" si="29">F136-E136</f>
        <v>0</v>
      </c>
      <c r="AI136" s="408">
        <f t="shared" ref="AI136:AI196" si="30">E136-G136</f>
        <v>0</v>
      </c>
      <c r="AJ136" s="408">
        <f t="shared" ref="AJ136:AJ196" si="31">G136-H136</f>
        <v>0</v>
      </c>
      <c r="AK136" s="408"/>
      <c r="AL136" s="408">
        <f t="shared" ref="AL136:AL196" si="32">J136-I136</f>
        <v>0</v>
      </c>
      <c r="AM136" s="408">
        <f t="shared" ref="AM136:AM196" si="33">J136-M136</f>
        <v>0</v>
      </c>
    </row>
    <row r="137" spans="1:39" ht="15.6" customHeight="1">
      <c r="A137" s="308">
        <v>127</v>
      </c>
      <c r="B137" s="111" t="s">
        <v>1767</v>
      </c>
      <c r="C137" s="54" t="s">
        <v>1408</v>
      </c>
      <c r="D137" s="277" t="s">
        <v>1409</v>
      </c>
      <c r="E137" s="323"/>
      <c r="F137" s="319"/>
      <c r="G137" s="277"/>
      <c r="H137" s="277"/>
      <c r="I137" s="318"/>
      <c r="J137" s="398">
        <f t="shared" si="28"/>
        <v>0</v>
      </c>
      <c r="K137" s="277"/>
      <c r="L137" s="277"/>
      <c r="M137" s="315"/>
      <c r="N137" s="329"/>
      <c r="O137" s="301" t="s">
        <v>782</v>
      </c>
      <c r="P137" s="301" t="s">
        <v>782</v>
      </c>
      <c r="Q137" s="301" t="s">
        <v>782</v>
      </c>
      <c r="R137" s="301" t="s">
        <v>782</v>
      </c>
      <c r="S137" s="301" t="s">
        <v>782</v>
      </c>
      <c r="T137" s="301" t="s">
        <v>782</v>
      </c>
      <c r="U137" s="301" t="s">
        <v>782</v>
      </c>
      <c r="V137" s="301" t="s">
        <v>782</v>
      </c>
      <c r="W137" s="301" t="s">
        <v>782</v>
      </c>
      <c r="X137" s="301" t="s">
        <v>782</v>
      </c>
      <c r="Y137" s="301" t="s">
        <v>782</v>
      </c>
      <c r="Z137" s="310"/>
      <c r="AA137" s="310"/>
      <c r="AB137" s="301" t="s">
        <v>782</v>
      </c>
      <c r="AC137" s="312"/>
      <c r="AD137" s="301"/>
      <c r="AE137" s="322"/>
      <c r="AF137" s="301"/>
      <c r="AG137" s="296"/>
      <c r="AH137" s="408">
        <f t="shared" si="29"/>
        <v>0</v>
      </c>
      <c r="AI137" s="408">
        <f t="shared" si="30"/>
        <v>0</v>
      </c>
      <c r="AJ137" s="408">
        <f t="shared" si="31"/>
        <v>0</v>
      </c>
      <c r="AK137" s="408"/>
      <c r="AL137" s="408">
        <f t="shared" si="32"/>
        <v>0</v>
      </c>
      <c r="AM137" s="408">
        <f t="shared" si="33"/>
        <v>0</v>
      </c>
    </row>
    <row r="138" spans="1:39">
      <c r="A138" s="308">
        <v>128</v>
      </c>
      <c r="B138" s="111" t="s">
        <v>1751</v>
      </c>
      <c r="C138" s="54" t="s">
        <v>1408</v>
      </c>
      <c r="D138" s="277" t="s">
        <v>1409</v>
      </c>
      <c r="E138" s="323"/>
      <c r="F138" s="319"/>
      <c r="G138" s="277"/>
      <c r="H138" s="277"/>
      <c r="I138" s="318"/>
      <c r="J138" s="398">
        <f>SUM(K138:L138)</f>
        <v>0</v>
      </c>
      <c r="K138" s="277"/>
      <c r="L138" s="277"/>
      <c r="M138" s="315"/>
      <c r="N138" s="329"/>
      <c r="O138" s="301" t="s">
        <v>782</v>
      </c>
      <c r="P138" s="301" t="s">
        <v>782</v>
      </c>
      <c r="Q138" s="301" t="s">
        <v>782</v>
      </c>
      <c r="R138" s="301" t="s">
        <v>782</v>
      </c>
      <c r="S138" s="301" t="s">
        <v>782</v>
      </c>
      <c r="T138" s="301" t="s">
        <v>782</v>
      </c>
      <c r="U138" s="301" t="s">
        <v>782</v>
      </c>
      <c r="V138" s="301" t="s">
        <v>782</v>
      </c>
      <c r="W138" s="301" t="s">
        <v>782</v>
      </c>
      <c r="X138" s="301" t="s">
        <v>782</v>
      </c>
      <c r="Y138" s="301" t="s">
        <v>782</v>
      </c>
      <c r="Z138" s="310"/>
      <c r="AA138" s="310"/>
      <c r="AB138" s="301" t="s">
        <v>782</v>
      </c>
      <c r="AC138" s="312"/>
      <c r="AD138" s="301"/>
      <c r="AE138" s="322"/>
      <c r="AF138" s="301"/>
      <c r="AG138" s="296"/>
      <c r="AH138" s="408">
        <f t="shared" si="29"/>
        <v>0</v>
      </c>
      <c r="AI138" s="408">
        <f t="shared" si="30"/>
        <v>0</v>
      </c>
      <c r="AJ138" s="408">
        <f t="shared" si="31"/>
        <v>0</v>
      </c>
      <c r="AK138" s="408"/>
      <c r="AL138" s="408">
        <f t="shared" si="32"/>
        <v>0</v>
      </c>
      <c r="AM138" s="408">
        <f t="shared" si="33"/>
        <v>0</v>
      </c>
    </row>
    <row r="139" spans="1:39" ht="27.6">
      <c r="A139" s="308">
        <v>129</v>
      </c>
      <c r="B139" s="111" t="s">
        <v>1779</v>
      </c>
      <c r="C139" s="54" t="s">
        <v>1408</v>
      </c>
      <c r="D139" s="277" t="s">
        <v>1409</v>
      </c>
      <c r="E139" s="399">
        <f>MAX(E140,E142,E145)+MAX(E141,E143)+SUM(E144,E146)</f>
        <v>0</v>
      </c>
      <c r="F139" s="399">
        <f>MAX(F140,F142,F145)+MAX(F141,F143)+SUM(F144,F146)</f>
        <v>0</v>
      </c>
      <c r="G139" s="399">
        <f>MAX(G140,G142,G145)+MAX(G141,G143)+SUM(G144,G146)</f>
        <v>0</v>
      </c>
      <c r="H139" s="399">
        <f>MAX(H140,H142,H145)+MAX(H141,H143)+SUM(H144,H146)</f>
        <v>0</v>
      </c>
      <c r="I139" s="300" t="s">
        <v>1409</v>
      </c>
      <c r="J139" s="295" t="s">
        <v>1409</v>
      </c>
      <c r="K139" s="300" t="s">
        <v>1409</v>
      </c>
      <c r="L139" s="300" t="s">
        <v>1409</v>
      </c>
      <c r="M139" s="300" t="s">
        <v>1409</v>
      </c>
      <c r="N139" s="300" t="s">
        <v>1409</v>
      </c>
      <c r="O139" s="301" t="s">
        <v>782</v>
      </c>
      <c r="P139" s="301" t="s">
        <v>782</v>
      </c>
      <c r="Q139" s="301" t="s">
        <v>782</v>
      </c>
      <c r="R139" s="301" t="s">
        <v>782</v>
      </c>
      <c r="S139" s="301" t="s">
        <v>782</v>
      </c>
      <c r="T139" s="301" t="s">
        <v>782</v>
      </c>
      <c r="U139" s="301" t="s">
        <v>782</v>
      </c>
      <c r="V139" s="301" t="s">
        <v>782</v>
      </c>
      <c r="W139" s="301" t="s">
        <v>782</v>
      </c>
      <c r="X139" s="301" t="s">
        <v>782</v>
      </c>
      <c r="Y139" s="301" t="s">
        <v>782</v>
      </c>
      <c r="Z139" s="310"/>
      <c r="AA139" s="310"/>
      <c r="AB139" s="301" t="s">
        <v>782</v>
      </c>
      <c r="AC139" s="312"/>
      <c r="AD139" s="301"/>
      <c r="AE139" s="322"/>
      <c r="AF139" s="301"/>
      <c r="AG139" s="296"/>
      <c r="AH139" s="408">
        <f t="shared" si="29"/>
        <v>0</v>
      </c>
      <c r="AI139" s="408">
        <f t="shared" si="30"/>
        <v>0</v>
      </c>
      <c r="AJ139" s="408">
        <f t="shared" si="31"/>
        <v>0</v>
      </c>
      <c r="AK139" s="408"/>
      <c r="AL139" s="408"/>
      <c r="AM139" s="408"/>
    </row>
    <row r="140" spans="1:39" ht="27.6">
      <c r="A140" s="308">
        <v>130</v>
      </c>
      <c r="B140" s="111" t="s">
        <v>1764</v>
      </c>
      <c r="C140" s="54" t="s">
        <v>1408</v>
      </c>
      <c r="D140" s="277" t="s">
        <v>1409</v>
      </c>
      <c r="E140" s="323"/>
      <c r="F140" s="319"/>
      <c r="G140" s="277"/>
      <c r="H140" s="277"/>
      <c r="I140" s="300" t="s">
        <v>1409</v>
      </c>
      <c r="J140" s="295" t="s">
        <v>1409</v>
      </c>
      <c r="K140" s="300" t="s">
        <v>1409</v>
      </c>
      <c r="L140" s="300" t="s">
        <v>1409</v>
      </c>
      <c r="M140" s="300" t="s">
        <v>1409</v>
      </c>
      <c r="N140" s="313" t="s">
        <v>1409</v>
      </c>
      <c r="O140" s="301" t="s">
        <v>782</v>
      </c>
      <c r="P140" s="301" t="s">
        <v>782</v>
      </c>
      <c r="Q140" s="301" t="s">
        <v>782</v>
      </c>
      <c r="R140" s="301" t="s">
        <v>782</v>
      </c>
      <c r="S140" s="301" t="s">
        <v>782</v>
      </c>
      <c r="T140" s="301" t="s">
        <v>782</v>
      </c>
      <c r="U140" s="301" t="s">
        <v>782</v>
      </c>
      <c r="V140" s="301" t="s">
        <v>782</v>
      </c>
      <c r="W140" s="301" t="s">
        <v>782</v>
      </c>
      <c r="X140" s="301" t="s">
        <v>782</v>
      </c>
      <c r="Y140" s="301" t="s">
        <v>782</v>
      </c>
      <c r="Z140" s="310"/>
      <c r="AA140" s="310"/>
      <c r="AB140" s="301" t="s">
        <v>782</v>
      </c>
      <c r="AC140" s="312"/>
      <c r="AD140" s="301"/>
      <c r="AE140" s="322"/>
      <c r="AF140" s="301"/>
      <c r="AG140" s="296"/>
      <c r="AH140" s="408">
        <f t="shared" si="29"/>
        <v>0</v>
      </c>
      <c r="AI140" s="408">
        <f t="shared" si="30"/>
        <v>0</v>
      </c>
      <c r="AJ140" s="408">
        <f t="shared" si="31"/>
        <v>0</v>
      </c>
      <c r="AK140" s="408"/>
      <c r="AL140" s="408"/>
      <c r="AM140" s="408"/>
    </row>
    <row r="141" spans="1:39" ht="31.2" customHeight="1">
      <c r="A141" s="308">
        <v>131</v>
      </c>
      <c r="B141" s="111" t="s">
        <v>1763</v>
      </c>
      <c r="C141" s="54" t="s">
        <v>1408</v>
      </c>
      <c r="D141" s="277" t="s">
        <v>1409</v>
      </c>
      <c r="E141" s="323"/>
      <c r="F141" s="319"/>
      <c r="G141" s="277"/>
      <c r="H141" s="277"/>
      <c r="I141" s="300" t="s">
        <v>1409</v>
      </c>
      <c r="J141" s="295" t="s">
        <v>1409</v>
      </c>
      <c r="K141" s="300" t="s">
        <v>1409</v>
      </c>
      <c r="L141" s="300" t="s">
        <v>1409</v>
      </c>
      <c r="M141" s="300" t="s">
        <v>1409</v>
      </c>
      <c r="N141" s="313" t="s">
        <v>1409</v>
      </c>
      <c r="O141" s="301" t="s">
        <v>782</v>
      </c>
      <c r="P141" s="301" t="s">
        <v>782</v>
      </c>
      <c r="Q141" s="301" t="s">
        <v>782</v>
      </c>
      <c r="R141" s="301" t="s">
        <v>782</v>
      </c>
      <c r="S141" s="301" t="s">
        <v>782</v>
      </c>
      <c r="T141" s="301" t="s">
        <v>782</v>
      </c>
      <c r="U141" s="301" t="s">
        <v>782</v>
      </c>
      <c r="V141" s="301" t="s">
        <v>782</v>
      </c>
      <c r="W141" s="301" t="s">
        <v>782</v>
      </c>
      <c r="X141" s="301" t="s">
        <v>782</v>
      </c>
      <c r="Y141" s="301" t="s">
        <v>782</v>
      </c>
      <c r="Z141" s="310"/>
      <c r="AA141" s="310"/>
      <c r="AB141" s="301" t="s">
        <v>782</v>
      </c>
      <c r="AC141" s="312"/>
      <c r="AD141" s="301"/>
      <c r="AE141" s="322"/>
      <c r="AF141" s="301"/>
      <c r="AG141" s="296"/>
      <c r="AH141" s="408">
        <f t="shared" si="29"/>
        <v>0</v>
      </c>
      <c r="AI141" s="408">
        <f t="shared" si="30"/>
        <v>0</v>
      </c>
      <c r="AJ141" s="408">
        <f t="shared" si="31"/>
        <v>0</v>
      </c>
      <c r="AK141" s="408"/>
      <c r="AL141" s="408"/>
      <c r="AM141" s="408"/>
    </row>
    <row r="142" spans="1:39" ht="27.6">
      <c r="A142" s="308">
        <v>132</v>
      </c>
      <c r="B142" s="111" t="s">
        <v>1762</v>
      </c>
      <c r="C142" s="54" t="s">
        <v>1408</v>
      </c>
      <c r="D142" s="277" t="s">
        <v>1409</v>
      </c>
      <c r="E142" s="323"/>
      <c r="F142" s="319"/>
      <c r="G142" s="277"/>
      <c r="H142" s="277"/>
      <c r="I142" s="300" t="s">
        <v>1409</v>
      </c>
      <c r="J142" s="295" t="s">
        <v>1409</v>
      </c>
      <c r="K142" s="300" t="s">
        <v>1409</v>
      </c>
      <c r="L142" s="300" t="s">
        <v>1409</v>
      </c>
      <c r="M142" s="300" t="s">
        <v>1409</v>
      </c>
      <c r="N142" s="313" t="s">
        <v>1409</v>
      </c>
      <c r="O142" s="301" t="s">
        <v>782</v>
      </c>
      <c r="P142" s="301" t="s">
        <v>782</v>
      </c>
      <c r="Q142" s="301" t="s">
        <v>782</v>
      </c>
      <c r="R142" s="301" t="s">
        <v>782</v>
      </c>
      <c r="S142" s="301" t="s">
        <v>782</v>
      </c>
      <c r="T142" s="301" t="s">
        <v>782</v>
      </c>
      <c r="U142" s="301" t="s">
        <v>782</v>
      </c>
      <c r="V142" s="301" t="s">
        <v>782</v>
      </c>
      <c r="W142" s="301" t="s">
        <v>782</v>
      </c>
      <c r="X142" s="301" t="s">
        <v>782</v>
      </c>
      <c r="Y142" s="301" t="s">
        <v>782</v>
      </c>
      <c r="Z142" s="310"/>
      <c r="AA142" s="310"/>
      <c r="AB142" s="301" t="s">
        <v>782</v>
      </c>
      <c r="AC142" s="312"/>
      <c r="AD142" s="301"/>
      <c r="AE142" s="322"/>
      <c r="AF142" s="301"/>
      <c r="AG142" s="296"/>
      <c r="AH142" s="408">
        <f t="shared" si="29"/>
        <v>0</v>
      </c>
      <c r="AI142" s="408">
        <f t="shared" si="30"/>
        <v>0</v>
      </c>
      <c r="AJ142" s="408">
        <f t="shared" si="31"/>
        <v>0</v>
      </c>
      <c r="AK142" s="408"/>
      <c r="AL142" s="408"/>
      <c r="AM142" s="408"/>
    </row>
    <row r="143" spans="1:39" ht="31.2" customHeight="1">
      <c r="A143" s="308">
        <v>133</v>
      </c>
      <c r="B143" s="111" t="s">
        <v>1761</v>
      </c>
      <c r="C143" s="54" t="s">
        <v>1408</v>
      </c>
      <c r="D143" s="277" t="s">
        <v>1409</v>
      </c>
      <c r="E143" s="323"/>
      <c r="F143" s="319"/>
      <c r="G143" s="277"/>
      <c r="H143" s="277"/>
      <c r="I143" s="300" t="s">
        <v>1409</v>
      </c>
      <c r="J143" s="295" t="s">
        <v>1409</v>
      </c>
      <c r="K143" s="300" t="s">
        <v>1409</v>
      </c>
      <c r="L143" s="300" t="s">
        <v>1409</v>
      </c>
      <c r="M143" s="300" t="s">
        <v>1409</v>
      </c>
      <c r="N143" s="313" t="s">
        <v>1409</v>
      </c>
      <c r="O143" s="301" t="s">
        <v>782</v>
      </c>
      <c r="P143" s="301" t="s">
        <v>782</v>
      </c>
      <c r="Q143" s="301" t="s">
        <v>782</v>
      </c>
      <c r="R143" s="301" t="s">
        <v>782</v>
      </c>
      <c r="S143" s="301" t="s">
        <v>782</v>
      </c>
      <c r="T143" s="301" t="s">
        <v>782</v>
      </c>
      <c r="U143" s="301" t="s">
        <v>782</v>
      </c>
      <c r="V143" s="301" t="s">
        <v>782</v>
      </c>
      <c r="W143" s="301" t="s">
        <v>782</v>
      </c>
      <c r="X143" s="301" t="s">
        <v>782</v>
      </c>
      <c r="Y143" s="301" t="s">
        <v>782</v>
      </c>
      <c r="Z143" s="310"/>
      <c r="AA143" s="310"/>
      <c r="AB143" s="301" t="s">
        <v>782</v>
      </c>
      <c r="AC143" s="312"/>
      <c r="AD143" s="301"/>
      <c r="AE143" s="322"/>
      <c r="AF143" s="301"/>
      <c r="AG143" s="296"/>
      <c r="AH143" s="408">
        <f t="shared" si="29"/>
        <v>0</v>
      </c>
      <c r="AI143" s="408">
        <f t="shared" si="30"/>
        <v>0</v>
      </c>
      <c r="AJ143" s="408">
        <f t="shared" si="31"/>
        <v>0</v>
      </c>
      <c r="AK143" s="408"/>
      <c r="AL143" s="408"/>
      <c r="AM143" s="408"/>
    </row>
    <row r="144" spans="1:39" ht="31.2" customHeight="1">
      <c r="A144" s="308">
        <v>134</v>
      </c>
      <c r="B144" s="111" t="s">
        <v>1778</v>
      </c>
      <c r="C144" s="54" t="s">
        <v>1408</v>
      </c>
      <c r="D144" s="277" t="s">
        <v>1409</v>
      </c>
      <c r="E144" s="323"/>
      <c r="F144" s="319"/>
      <c r="G144" s="277"/>
      <c r="H144" s="277"/>
      <c r="I144" s="300" t="s">
        <v>1409</v>
      </c>
      <c r="J144" s="295" t="s">
        <v>1409</v>
      </c>
      <c r="K144" s="300" t="s">
        <v>1409</v>
      </c>
      <c r="L144" s="300" t="s">
        <v>1409</v>
      </c>
      <c r="M144" s="300" t="s">
        <v>1409</v>
      </c>
      <c r="N144" s="313" t="s">
        <v>1409</v>
      </c>
      <c r="O144" s="301" t="s">
        <v>782</v>
      </c>
      <c r="P144" s="301" t="s">
        <v>782</v>
      </c>
      <c r="Q144" s="301" t="s">
        <v>782</v>
      </c>
      <c r="R144" s="301" t="s">
        <v>782</v>
      </c>
      <c r="S144" s="301" t="s">
        <v>782</v>
      </c>
      <c r="T144" s="301" t="s">
        <v>782</v>
      </c>
      <c r="U144" s="301" t="s">
        <v>782</v>
      </c>
      <c r="V144" s="301" t="s">
        <v>782</v>
      </c>
      <c r="W144" s="301" t="s">
        <v>782</v>
      </c>
      <c r="X144" s="301" t="s">
        <v>782</v>
      </c>
      <c r="Y144" s="301" t="s">
        <v>782</v>
      </c>
      <c r="Z144" s="310"/>
      <c r="AA144" s="310"/>
      <c r="AB144" s="301" t="s">
        <v>782</v>
      </c>
      <c r="AC144" s="312"/>
      <c r="AD144" s="301"/>
      <c r="AE144" s="322"/>
      <c r="AF144" s="301"/>
      <c r="AG144" s="296"/>
      <c r="AH144" s="408">
        <f t="shared" si="29"/>
        <v>0</v>
      </c>
      <c r="AI144" s="408">
        <f t="shared" si="30"/>
        <v>0</v>
      </c>
      <c r="AJ144" s="408">
        <f t="shared" si="31"/>
        <v>0</v>
      </c>
      <c r="AK144" s="408"/>
      <c r="AL144" s="408"/>
      <c r="AM144" s="408"/>
    </row>
    <row r="145" spans="1:39" ht="31.2" customHeight="1">
      <c r="A145" s="308">
        <v>135</v>
      </c>
      <c r="B145" s="111" t="s">
        <v>1760</v>
      </c>
      <c r="C145" s="54" t="s">
        <v>1408</v>
      </c>
      <c r="D145" s="277" t="s">
        <v>1409</v>
      </c>
      <c r="E145" s="323"/>
      <c r="F145" s="319"/>
      <c r="G145" s="277"/>
      <c r="H145" s="277"/>
      <c r="I145" s="300" t="s">
        <v>1409</v>
      </c>
      <c r="J145" s="295" t="s">
        <v>1409</v>
      </c>
      <c r="K145" s="300" t="s">
        <v>1409</v>
      </c>
      <c r="L145" s="300" t="s">
        <v>1409</v>
      </c>
      <c r="M145" s="300" t="s">
        <v>1409</v>
      </c>
      <c r="N145" s="313" t="s">
        <v>1409</v>
      </c>
      <c r="O145" s="301" t="s">
        <v>782</v>
      </c>
      <c r="P145" s="301" t="s">
        <v>782</v>
      </c>
      <c r="Q145" s="301" t="s">
        <v>782</v>
      </c>
      <c r="R145" s="301" t="s">
        <v>782</v>
      </c>
      <c r="S145" s="301" t="s">
        <v>782</v>
      </c>
      <c r="T145" s="301" t="s">
        <v>782</v>
      </c>
      <c r="U145" s="301" t="s">
        <v>782</v>
      </c>
      <c r="V145" s="301" t="s">
        <v>782</v>
      </c>
      <c r="W145" s="301" t="s">
        <v>782</v>
      </c>
      <c r="X145" s="301" t="s">
        <v>782</v>
      </c>
      <c r="Y145" s="301" t="s">
        <v>782</v>
      </c>
      <c r="Z145" s="310"/>
      <c r="AA145" s="310"/>
      <c r="AB145" s="301" t="s">
        <v>782</v>
      </c>
      <c r="AC145" s="312"/>
      <c r="AD145" s="301"/>
      <c r="AE145" s="322"/>
      <c r="AF145" s="301"/>
      <c r="AG145" s="296"/>
      <c r="AH145" s="408">
        <f t="shared" si="29"/>
        <v>0</v>
      </c>
      <c r="AI145" s="408">
        <f t="shared" si="30"/>
        <v>0</v>
      </c>
      <c r="AJ145" s="408">
        <f t="shared" si="31"/>
        <v>0</v>
      </c>
      <c r="AK145" s="408"/>
      <c r="AL145" s="408"/>
      <c r="AM145" s="408"/>
    </row>
    <row r="146" spans="1:39" ht="15.6" customHeight="1">
      <c r="A146" s="308">
        <v>136</v>
      </c>
      <c r="B146" s="111" t="s">
        <v>1747</v>
      </c>
      <c r="C146" s="54" t="s">
        <v>1408</v>
      </c>
      <c r="D146" s="277" t="s">
        <v>1409</v>
      </c>
      <c r="E146" s="323"/>
      <c r="F146" s="319"/>
      <c r="G146" s="277"/>
      <c r="H146" s="277"/>
      <c r="I146" s="300" t="s">
        <v>1409</v>
      </c>
      <c r="J146" s="295" t="s">
        <v>1409</v>
      </c>
      <c r="K146" s="300" t="s">
        <v>1409</v>
      </c>
      <c r="L146" s="300" t="s">
        <v>1409</v>
      </c>
      <c r="M146" s="300" t="s">
        <v>1409</v>
      </c>
      <c r="N146" s="313" t="s">
        <v>1409</v>
      </c>
      <c r="O146" s="301" t="s">
        <v>782</v>
      </c>
      <c r="P146" s="301" t="s">
        <v>782</v>
      </c>
      <c r="Q146" s="301" t="s">
        <v>782</v>
      </c>
      <c r="R146" s="301" t="s">
        <v>782</v>
      </c>
      <c r="S146" s="301" t="s">
        <v>782</v>
      </c>
      <c r="T146" s="301" t="s">
        <v>782</v>
      </c>
      <c r="U146" s="301" t="s">
        <v>782</v>
      </c>
      <c r="V146" s="301" t="s">
        <v>782</v>
      </c>
      <c r="W146" s="301" t="s">
        <v>782</v>
      </c>
      <c r="X146" s="301" t="s">
        <v>782</v>
      </c>
      <c r="Y146" s="301" t="s">
        <v>782</v>
      </c>
      <c r="Z146" s="310"/>
      <c r="AA146" s="310"/>
      <c r="AB146" s="301" t="s">
        <v>782</v>
      </c>
      <c r="AC146" s="312"/>
      <c r="AD146" s="301"/>
      <c r="AE146" s="322"/>
      <c r="AF146" s="301"/>
      <c r="AG146" s="296"/>
      <c r="AH146" s="408">
        <f t="shared" si="29"/>
        <v>0</v>
      </c>
      <c r="AI146" s="408">
        <f t="shared" si="30"/>
        <v>0</v>
      </c>
      <c r="AJ146" s="408">
        <f t="shared" si="31"/>
        <v>0</v>
      </c>
      <c r="AK146" s="408"/>
      <c r="AL146" s="408"/>
      <c r="AM146" s="408"/>
    </row>
    <row r="147" spans="1:39">
      <c r="A147" s="308">
        <v>137</v>
      </c>
      <c r="B147" s="111" t="s">
        <v>1746</v>
      </c>
      <c r="C147" s="54" t="s">
        <v>1408</v>
      </c>
      <c r="D147" s="277" t="s">
        <v>1409</v>
      </c>
      <c r="E147" s="323"/>
      <c r="F147" s="319"/>
      <c r="G147" s="277"/>
      <c r="H147" s="277"/>
      <c r="I147" s="277"/>
      <c r="J147" s="398">
        <f t="shared" ref="J147:J177" si="34">SUM(K147:L147)</f>
        <v>0</v>
      </c>
      <c r="K147" s="277"/>
      <c r="L147" s="277"/>
      <c r="M147" s="277"/>
      <c r="N147" s="301"/>
      <c r="O147" s="301" t="s">
        <v>782</v>
      </c>
      <c r="P147" s="301" t="s">
        <v>782</v>
      </c>
      <c r="Q147" s="301" t="s">
        <v>782</v>
      </c>
      <c r="R147" s="301" t="s">
        <v>782</v>
      </c>
      <c r="S147" s="301" t="s">
        <v>782</v>
      </c>
      <c r="T147" s="301" t="s">
        <v>782</v>
      </c>
      <c r="U147" s="301" t="s">
        <v>782</v>
      </c>
      <c r="V147" s="301" t="s">
        <v>782</v>
      </c>
      <c r="W147" s="301" t="s">
        <v>782</v>
      </c>
      <c r="X147" s="301" t="s">
        <v>782</v>
      </c>
      <c r="Y147" s="301" t="s">
        <v>782</v>
      </c>
      <c r="Z147" s="310"/>
      <c r="AA147" s="310"/>
      <c r="AB147" s="301" t="s">
        <v>782</v>
      </c>
      <c r="AC147" s="312"/>
      <c r="AD147" s="301"/>
      <c r="AE147" s="322"/>
      <c r="AF147" s="301"/>
      <c r="AG147" s="296"/>
      <c r="AH147" s="408">
        <f t="shared" si="29"/>
        <v>0</v>
      </c>
      <c r="AI147" s="408">
        <f t="shared" si="30"/>
        <v>0</v>
      </c>
      <c r="AJ147" s="408">
        <f t="shared" si="31"/>
        <v>0</v>
      </c>
      <c r="AK147" s="408"/>
      <c r="AL147" s="408">
        <f t="shared" si="32"/>
        <v>0</v>
      </c>
      <c r="AM147" s="408">
        <f t="shared" si="33"/>
        <v>0</v>
      </c>
    </row>
    <row r="148" spans="1:39" ht="27.6">
      <c r="A148" s="308">
        <v>138</v>
      </c>
      <c r="B148" s="111" t="s">
        <v>1745</v>
      </c>
      <c r="C148" s="54" t="s">
        <v>1408</v>
      </c>
      <c r="D148" s="277" t="s">
        <v>1409</v>
      </c>
      <c r="E148" s="323"/>
      <c r="F148" s="319"/>
      <c r="G148" s="277"/>
      <c r="H148" s="277"/>
      <c r="I148" s="277"/>
      <c r="J148" s="398">
        <f t="shared" si="34"/>
        <v>0</v>
      </c>
      <c r="K148" s="277"/>
      <c r="L148" s="277"/>
      <c r="M148" s="277"/>
      <c r="N148" s="301"/>
      <c r="O148" s="301" t="s">
        <v>782</v>
      </c>
      <c r="P148" s="301" t="s">
        <v>782</v>
      </c>
      <c r="Q148" s="301" t="s">
        <v>782</v>
      </c>
      <c r="R148" s="301" t="s">
        <v>782</v>
      </c>
      <c r="S148" s="301" t="s">
        <v>782</v>
      </c>
      <c r="T148" s="301" t="s">
        <v>782</v>
      </c>
      <c r="U148" s="301" t="s">
        <v>782</v>
      </c>
      <c r="V148" s="301" t="s">
        <v>782</v>
      </c>
      <c r="W148" s="301" t="s">
        <v>782</v>
      </c>
      <c r="X148" s="301" t="s">
        <v>782</v>
      </c>
      <c r="Y148" s="301" t="s">
        <v>782</v>
      </c>
      <c r="Z148" s="310"/>
      <c r="AA148" s="310"/>
      <c r="AB148" s="301" t="s">
        <v>782</v>
      </c>
      <c r="AC148" s="312"/>
      <c r="AD148" s="301"/>
      <c r="AE148" s="322"/>
      <c r="AF148" s="301"/>
      <c r="AG148" s="296"/>
      <c r="AH148" s="408">
        <f t="shared" si="29"/>
        <v>0</v>
      </c>
      <c r="AI148" s="408">
        <f t="shared" si="30"/>
        <v>0</v>
      </c>
      <c r="AJ148" s="408">
        <f t="shared" si="31"/>
        <v>0</v>
      </c>
      <c r="AK148" s="408"/>
      <c r="AL148" s="408">
        <f t="shared" si="32"/>
        <v>0</v>
      </c>
      <c r="AM148" s="408">
        <f t="shared" si="33"/>
        <v>0</v>
      </c>
    </row>
    <row r="149" spans="1:39" ht="15.6" customHeight="1">
      <c r="A149" s="308">
        <v>139</v>
      </c>
      <c r="B149" s="111" t="s">
        <v>1440</v>
      </c>
      <c r="C149" s="54" t="s">
        <v>1408</v>
      </c>
      <c r="D149" s="277" t="s">
        <v>1409</v>
      </c>
      <c r="E149" s="323"/>
      <c r="F149" s="319"/>
      <c r="G149" s="277"/>
      <c r="H149" s="277"/>
      <c r="I149" s="277"/>
      <c r="J149" s="398">
        <f t="shared" si="34"/>
        <v>0</v>
      </c>
      <c r="K149" s="277"/>
      <c r="L149" s="277"/>
      <c r="M149" s="277"/>
      <c r="N149" s="301"/>
      <c r="O149" s="301" t="s">
        <v>782</v>
      </c>
      <c r="P149" s="301" t="s">
        <v>782</v>
      </c>
      <c r="Q149" s="301" t="s">
        <v>782</v>
      </c>
      <c r="R149" s="301" t="s">
        <v>782</v>
      </c>
      <c r="S149" s="301" t="s">
        <v>782</v>
      </c>
      <c r="T149" s="301" t="s">
        <v>782</v>
      </c>
      <c r="U149" s="301" t="s">
        <v>782</v>
      </c>
      <c r="V149" s="301" t="s">
        <v>782</v>
      </c>
      <c r="W149" s="301" t="s">
        <v>782</v>
      </c>
      <c r="X149" s="301" t="s">
        <v>782</v>
      </c>
      <c r="Y149" s="301" t="s">
        <v>782</v>
      </c>
      <c r="Z149" s="310"/>
      <c r="AA149" s="310"/>
      <c r="AB149" s="301" t="s">
        <v>782</v>
      </c>
      <c r="AC149" s="312"/>
      <c r="AD149" s="301"/>
      <c r="AE149" s="322"/>
      <c r="AF149" s="301"/>
      <c r="AG149" s="296"/>
      <c r="AH149" s="408">
        <f t="shared" si="29"/>
        <v>0</v>
      </c>
      <c r="AI149" s="408">
        <f t="shared" si="30"/>
        <v>0</v>
      </c>
      <c r="AJ149" s="408">
        <f t="shared" si="31"/>
        <v>0</v>
      </c>
      <c r="AK149" s="408"/>
      <c r="AL149" s="408">
        <f t="shared" si="32"/>
        <v>0</v>
      </c>
      <c r="AM149" s="408">
        <f t="shared" si="33"/>
        <v>0</v>
      </c>
    </row>
    <row r="150" spans="1:39" ht="15.6" customHeight="1">
      <c r="A150" s="308">
        <v>140</v>
      </c>
      <c r="B150" s="111" t="s">
        <v>1686</v>
      </c>
      <c r="C150" s="54" t="s">
        <v>1408</v>
      </c>
      <c r="D150" s="277" t="s">
        <v>1409</v>
      </c>
      <c r="E150" s="323"/>
      <c r="F150" s="319"/>
      <c r="G150" s="277"/>
      <c r="H150" s="277"/>
      <c r="I150" s="277"/>
      <c r="J150" s="398">
        <f t="shared" si="34"/>
        <v>0</v>
      </c>
      <c r="K150" s="277"/>
      <c r="L150" s="277"/>
      <c r="M150" s="277"/>
      <c r="N150" s="301"/>
      <c r="O150" s="301" t="s">
        <v>782</v>
      </c>
      <c r="P150" s="301" t="s">
        <v>782</v>
      </c>
      <c r="Q150" s="301" t="s">
        <v>782</v>
      </c>
      <c r="R150" s="301" t="s">
        <v>782</v>
      </c>
      <c r="S150" s="301" t="s">
        <v>782</v>
      </c>
      <c r="T150" s="301" t="s">
        <v>782</v>
      </c>
      <c r="U150" s="301" t="s">
        <v>782</v>
      </c>
      <c r="V150" s="301" t="s">
        <v>782</v>
      </c>
      <c r="W150" s="301" t="s">
        <v>782</v>
      </c>
      <c r="X150" s="301" t="s">
        <v>782</v>
      </c>
      <c r="Y150" s="301" t="s">
        <v>782</v>
      </c>
      <c r="Z150" s="310"/>
      <c r="AA150" s="310"/>
      <c r="AB150" s="301" t="s">
        <v>782</v>
      </c>
      <c r="AC150" s="312"/>
      <c r="AD150" s="301"/>
      <c r="AE150" s="322"/>
      <c r="AF150" s="301"/>
      <c r="AG150" s="296"/>
      <c r="AH150" s="408">
        <f t="shared" si="29"/>
        <v>0</v>
      </c>
      <c r="AI150" s="408">
        <f t="shared" si="30"/>
        <v>0</v>
      </c>
      <c r="AJ150" s="408">
        <f t="shared" si="31"/>
        <v>0</v>
      </c>
      <c r="AK150" s="408"/>
      <c r="AL150" s="408">
        <f t="shared" si="32"/>
        <v>0</v>
      </c>
      <c r="AM150" s="408">
        <f t="shared" si="33"/>
        <v>0</v>
      </c>
    </row>
    <row r="151" spans="1:39" ht="15.6" customHeight="1">
      <c r="A151" s="308">
        <v>141</v>
      </c>
      <c r="B151" s="111" t="s">
        <v>1638</v>
      </c>
      <c r="C151" s="54" t="s">
        <v>1408</v>
      </c>
      <c r="D151" s="277" t="s">
        <v>1409</v>
      </c>
      <c r="E151" s="325"/>
      <c r="F151" s="326"/>
      <c r="G151" s="327"/>
      <c r="H151" s="327"/>
      <c r="I151" s="277"/>
      <c r="J151" s="398">
        <f t="shared" si="34"/>
        <v>0</v>
      </c>
      <c r="K151" s="277"/>
      <c r="L151" s="277"/>
      <c r="M151" s="277"/>
      <c r="N151" s="301"/>
      <c r="O151" s="301" t="s">
        <v>782</v>
      </c>
      <c r="P151" s="301" t="s">
        <v>782</v>
      </c>
      <c r="Q151" s="301" t="s">
        <v>782</v>
      </c>
      <c r="R151" s="301" t="s">
        <v>782</v>
      </c>
      <c r="S151" s="301" t="s">
        <v>782</v>
      </c>
      <c r="T151" s="301" t="s">
        <v>782</v>
      </c>
      <c r="U151" s="301" t="s">
        <v>782</v>
      </c>
      <c r="V151" s="301" t="s">
        <v>782</v>
      </c>
      <c r="W151" s="301" t="s">
        <v>782</v>
      </c>
      <c r="X151" s="301" t="s">
        <v>782</v>
      </c>
      <c r="Y151" s="301" t="s">
        <v>782</v>
      </c>
      <c r="Z151" s="310"/>
      <c r="AA151" s="310"/>
      <c r="AB151" s="301" t="s">
        <v>782</v>
      </c>
      <c r="AC151" s="312"/>
      <c r="AD151" s="301"/>
      <c r="AE151" s="322"/>
      <c r="AF151" s="301"/>
      <c r="AG151" s="296"/>
      <c r="AH151" s="408">
        <f t="shared" si="29"/>
        <v>0</v>
      </c>
      <c r="AI151" s="408">
        <f t="shared" si="30"/>
        <v>0</v>
      </c>
      <c r="AJ151" s="408">
        <f t="shared" si="31"/>
        <v>0</v>
      </c>
      <c r="AK151" s="408"/>
      <c r="AL151" s="408">
        <f t="shared" si="32"/>
        <v>0</v>
      </c>
      <c r="AM151" s="408">
        <f t="shared" si="33"/>
        <v>0</v>
      </c>
    </row>
    <row r="152" spans="1:39" ht="55.2">
      <c r="A152" s="308">
        <v>142</v>
      </c>
      <c r="B152" s="111" t="s">
        <v>1777</v>
      </c>
      <c r="C152" s="54" t="s">
        <v>1408</v>
      </c>
      <c r="D152" s="277"/>
      <c r="E152" s="578">
        <f>MAX(E153,E154)</f>
        <v>0</v>
      </c>
      <c r="F152" s="399">
        <f>SUM(F153,F154)</f>
        <v>0</v>
      </c>
      <c r="G152" s="399">
        <f>MAX(G153,G154)</f>
        <v>0</v>
      </c>
      <c r="H152" s="399">
        <f>MAX(H153,H154)</f>
        <v>0</v>
      </c>
      <c r="I152" s="578">
        <f>MAX(I153,I154)</f>
        <v>0</v>
      </c>
      <c r="J152" s="398">
        <f t="shared" si="34"/>
        <v>0</v>
      </c>
      <c r="K152" s="399">
        <f>SUM(K153,K154)</f>
        <v>0</v>
      </c>
      <c r="L152" s="399">
        <f>SUM(L153,L154)</f>
        <v>0</v>
      </c>
      <c r="M152" s="399">
        <f>SUM(M153,M154)</f>
        <v>0</v>
      </c>
      <c r="N152" s="399">
        <f>SUM(N153,N154)</f>
        <v>0</v>
      </c>
      <c r="O152" s="277" t="s">
        <v>782</v>
      </c>
      <c r="P152" s="301" t="s">
        <v>782</v>
      </c>
      <c r="Q152" s="301" t="s">
        <v>782</v>
      </c>
      <c r="R152" s="301" t="s">
        <v>782</v>
      </c>
      <c r="S152" s="301" t="s">
        <v>782</v>
      </c>
      <c r="T152" s="301" t="s">
        <v>782</v>
      </c>
      <c r="U152" s="301" t="s">
        <v>782</v>
      </c>
      <c r="V152" s="301" t="s">
        <v>782</v>
      </c>
      <c r="W152" s="301" t="s">
        <v>782</v>
      </c>
      <c r="X152" s="301" t="s">
        <v>782</v>
      </c>
      <c r="Y152" s="301" t="s">
        <v>782</v>
      </c>
      <c r="Z152" s="301" t="s">
        <v>782</v>
      </c>
      <c r="AA152" s="301" t="s">
        <v>782</v>
      </c>
      <c r="AB152" s="301" t="s">
        <v>782</v>
      </c>
      <c r="AC152" s="312"/>
      <c r="AD152" s="301"/>
      <c r="AE152" s="322"/>
      <c r="AF152" s="301"/>
      <c r="AG152" s="400">
        <f>D152-E152</f>
        <v>0</v>
      </c>
      <c r="AH152" s="408">
        <f t="shared" si="29"/>
        <v>0</v>
      </c>
      <c r="AI152" s="408">
        <f t="shared" si="30"/>
        <v>0</v>
      </c>
      <c r="AJ152" s="408">
        <f t="shared" si="31"/>
        <v>0</v>
      </c>
      <c r="AK152" s="408">
        <f>D152-I152</f>
        <v>0</v>
      </c>
      <c r="AL152" s="408">
        <f t="shared" si="32"/>
        <v>0</v>
      </c>
      <c r="AM152" s="408">
        <f t="shared" si="33"/>
        <v>0</v>
      </c>
    </row>
    <row r="153" spans="1:39">
      <c r="A153" s="308">
        <v>143</v>
      </c>
      <c r="B153" s="111" t="s">
        <v>1635</v>
      </c>
      <c r="C153" s="54" t="s">
        <v>1408</v>
      </c>
      <c r="D153" s="277" t="s">
        <v>1409</v>
      </c>
      <c r="E153" s="323"/>
      <c r="F153" s="319"/>
      <c r="G153" s="277"/>
      <c r="H153" s="277"/>
      <c r="I153" s="318"/>
      <c r="J153" s="398">
        <f t="shared" si="34"/>
        <v>0</v>
      </c>
      <c r="K153" s="277"/>
      <c r="L153" s="277"/>
      <c r="M153" s="277"/>
      <c r="N153" s="301"/>
      <c r="O153" s="301" t="s">
        <v>782</v>
      </c>
      <c r="P153" s="301" t="s">
        <v>782</v>
      </c>
      <c r="Q153" s="301" t="s">
        <v>782</v>
      </c>
      <c r="R153" s="301" t="s">
        <v>782</v>
      </c>
      <c r="S153" s="301" t="s">
        <v>782</v>
      </c>
      <c r="T153" s="301" t="s">
        <v>782</v>
      </c>
      <c r="U153" s="301" t="s">
        <v>782</v>
      </c>
      <c r="V153" s="301" t="s">
        <v>782</v>
      </c>
      <c r="W153" s="301" t="s">
        <v>782</v>
      </c>
      <c r="X153" s="301" t="s">
        <v>782</v>
      </c>
      <c r="Y153" s="301" t="s">
        <v>782</v>
      </c>
      <c r="Z153" s="301" t="s">
        <v>782</v>
      </c>
      <c r="AA153" s="301" t="s">
        <v>782</v>
      </c>
      <c r="AB153" s="312" t="s">
        <v>782</v>
      </c>
      <c r="AC153" s="312"/>
      <c r="AD153" s="301"/>
      <c r="AE153" s="322"/>
      <c r="AF153" s="301"/>
      <c r="AG153" s="296"/>
      <c r="AH153" s="408">
        <f t="shared" si="29"/>
        <v>0</v>
      </c>
      <c r="AI153" s="408">
        <f t="shared" si="30"/>
        <v>0</v>
      </c>
      <c r="AJ153" s="408">
        <f t="shared" si="31"/>
        <v>0</v>
      </c>
      <c r="AK153" s="408"/>
      <c r="AL153" s="408">
        <f t="shared" si="32"/>
        <v>0</v>
      </c>
      <c r="AM153" s="408">
        <f t="shared" si="33"/>
        <v>0</v>
      </c>
    </row>
    <row r="154" spans="1:39">
      <c r="A154" s="308">
        <v>144</v>
      </c>
      <c r="B154" s="111" t="s">
        <v>1643</v>
      </c>
      <c r="C154" s="54" t="s">
        <v>1408</v>
      </c>
      <c r="D154" s="277" t="s">
        <v>1409</v>
      </c>
      <c r="E154" s="399">
        <f>MAX(E155:E165)</f>
        <v>0</v>
      </c>
      <c r="F154" s="578">
        <f>F155+MAX(F156,F157,F158,F159,F160, F161, F162, F163)+F164+F165</f>
        <v>0</v>
      </c>
      <c r="G154" s="578">
        <f>MAX(G155:G165)</f>
        <v>0</v>
      </c>
      <c r="H154" s="578">
        <f>MAX(H155:H165)</f>
        <v>0</v>
      </c>
      <c r="I154" s="578">
        <f>MAX(I155:I165)</f>
        <v>0</v>
      </c>
      <c r="J154" s="398">
        <f t="shared" si="34"/>
        <v>0</v>
      </c>
      <c r="K154" s="399">
        <f>MAX(K155:K165)</f>
        <v>0</v>
      </c>
      <c r="L154" s="399">
        <f>MAX(L155:L165)</f>
        <v>0</v>
      </c>
      <c r="M154" s="399">
        <f>MAX(M155:M165)</f>
        <v>0</v>
      </c>
      <c r="N154" s="399">
        <f>MAX(N155:N165)</f>
        <v>0</v>
      </c>
      <c r="O154" s="301" t="s">
        <v>782</v>
      </c>
      <c r="P154" s="301" t="s">
        <v>782</v>
      </c>
      <c r="Q154" s="301" t="s">
        <v>782</v>
      </c>
      <c r="R154" s="301" t="s">
        <v>782</v>
      </c>
      <c r="S154" s="301" t="s">
        <v>782</v>
      </c>
      <c r="T154" s="301" t="s">
        <v>782</v>
      </c>
      <c r="U154" s="301" t="s">
        <v>782</v>
      </c>
      <c r="V154" s="301" t="s">
        <v>782</v>
      </c>
      <c r="W154" s="301" t="s">
        <v>782</v>
      </c>
      <c r="X154" s="301" t="s">
        <v>782</v>
      </c>
      <c r="Y154" s="301" t="s">
        <v>782</v>
      </c>
      <c r="Z154" s="301" t="s">
        <v>782</v>
      </c>
      <c r="AA154" s="301" t="s">
        <v>782</v>
      </c>
      <c r="AB154" s="301" t="s">
        <v>782</v>
      </c>
      <c r="AC154" s="312"/>
      <c r="AD154" s="301"/>
      <c r="AE154" s="322"/>
      <c r="AF154" s="301"/>
      <c r="AG154" s="296"/>
      <c r="AH154" s="408">
        <f t="shared" si="29"/>
        <v>0</v>
      </c>
      <c r="AI154" s="408">
        <f t="shared" si="30"/>
        <v>0</v>
      </c>
      <c r="AJ154" s="408">
        <f t="shared" si="31"/>
        <v>0</v>
      </c>
      <c r="AK154" s="408"/>
      <c r="AL154" s="408">
        <f t="shared" si="32"/>
        <v>0</v>
      </c>
      <c r="AM154" s="408">
        <f t="shared" si="33"/>
        <v>0</v>
      </c>
    </row>
    <row r="155" spans="1:39" ht="18.75" customHeight="1">
      <c r="A155" s="308">
        <v>145</v>
      </c>
      <c r="B155" s="111" t="s">
        <v>1659</v>
      </c>
      <c r="C155" s="54" t="s">
        <v>1408</v>
      </c>
      <c r="D155" s="277" t="s">
        <v>1409</v>
      </c>
      <c r="E155" s="277"/>
      <c r="F155" s="277"/>
      <c r="G155" s="277"/>
      <c r="H155" s="277"/>
      <c r="I155" s="277"/>
      <c r="J155" s="398">
        <f t="shared" si="34"/>
        <v>0</v>
      </c>
      <c r="K155" s="277"/>
      <c r="L155" s="277"/>
      <c r="M155" s="277"/>
      <c r="N155" s="301"/>
      <c r="O155" s="301" t="s">
        <v>782</v>
      </c>
      <c r="P155" s="301" t="s">
        <v>782</v>
      </c>
      <c r="Q155" s="301" t="s">
        <v>782</v>
      </c>
      <c r="R155" s="301" t="s">
        <v>782</v>
      </c>
      <c r="S155" s="301" t="s">
        <v>782</v>
      </c>
      <c r="T155" s="301" t="s">
        <v>782</v>
      </c>
      <c r="U155" s="301" t="s">
        <v>782</v>
      </c>
      <c r="V155" s="301" t="s">
        <v>782</v>
      </c>
      <c r="W155" s="301" t="s">
        <v>782</v>
      </c>
      <c r="X155" s="301" t="s">
        <v>782</v>
      </c>
      <c r="Y155" s="301" t="s">
        <v>782</v>
      </c>
      <c r="Z155" s="310"/>
      <c r="AA155" s="310"/>
      <c r="AB155" s="301" t="s">
        <v>782</v>
      </c>
      <c r="AC155" s="312"/>
      <c r="AD155" s="301"/>
      <c r="AE155" s="322"/>
      <c r="AF155" s="301"/>
      <c r="AG155" s="296"/>
      <c r="AH155" s="408">
        <f t="shared" si="29"/>
        <v>0</v>
      </c>
      <c r="AI155" s="408">
        <f t="shared" si="30"/>
        <v>0</v>
      </c>
      <c r="AJ155" s="408">
        <f t="shared" si="31"/>
        <v>0</v>
      </c>
      <c r="AK155" s="408"/>
      <c r="AL155" s="408">
        <f t="shared" si="32"/>
        <v>0</v>
      </c>
      <c r="AM155" s="408">
        <f t="shared" si="33"/>
        <v>0</v>
      </c>
    </row>
    <row r="156" spans="1:39">
      <c r="A156" s="308">
        <v>146</v>
      </c>
      <c r="B156" s="111" t="s">
        <v>1640</v>
      </c>
      <c r="C156" s="54" t="s">
        <v>1408</v>
      </c>
      <c r="D156" s="277" t="s">
        <v>1409</v>
      </c>
      <c r="E156" s="277"/>
      <c r="F156" s="277"/>
      <c r="G156" s="277"/>
      <c r="H156" s="277"/>
      <c r="I156" s="277"/>
      <c r="J156" s="398">
        <f t="shared" si="34"/>
        <v>0</v>
      </c>
      <c r="K156" s="277"/>
      <c r="L156" s="277"/>
      <c r="M156" s="277"/>
      <c r="N156" s="301"/>
      <c r="O156" s="301" t="s">
        <v>782</v>
      </c>
      <c r="P156" s="301" t="s">
        <v>782</v>
      </c>
      <c r="Q156" s="301" t="s">
        <v>782</v>
      </c>
      <c r="R156" s="301" t="s">
        <v>782</v>
      </c>
      <c r="S156" s="301" t="s">
        <v>782</v>
      </c>
      <c r="T156" s="301" t="s">
        <v>782</v>
      </c>
      <c r="U156" s="301" t="s">
        <v>782</v>
      </c>
      <c r="V156" s="301" t="s">
        <v>782</v>
      </c>
      <c r="W156" s="301" t="s">
        <v>782</v>
      </c>
      <c r="X156" s="301" t="s">
        <v>782</v>
      </c>
      <c r="Y156" s="301" t="s">
        <v>782</v>
      </c>
      <c r="Z156" s="310"/>
      <c r="AA156" s="310"/>
      <c r="AB156" s="301" t="s">
        <v>782</v>
      </c>
      <c r="AC156" s="312"/>
      <c r="AD156" s="301"/>
      <c r="AE156" s="322"/>
      <c r="AF156" s="301"/>
      <c r="AG156" s="296"/>
      <c r="AH156" s="408">
        <f t="shared" si="29"/>
        <v>0</v>
      </c>
      <c r="AI156" s="408">
        <f t="shared" si="30"/>
        <v>0</v>
      </c>
      <c r="AJ156" s="408">
        <f t="shared" si="31"/>
        <v>0</v>
      </c>
      <c r="AK156" s="408"/>
      <c r="AL156" s="408">
        <f t="shared" si="32"/>
        <v>0</v>
      </c>
      <c r="AM156" s="408">
        <f t="shared" si="33"/>
        <v>0</v>
      </c>
    </row>
    <row r="157" spans="1:39">
      <c r="A157" s="308">
        <v>147</v>
      </c>
      <c r="B157" s="111" t="s">
        <v>1754</v>
      </c>
      <c r="C157" s="54" t="s">
        <v>1408</v>
      </c>
      <c r="D157" s="277" t="s">
        <v>1409</v>
      </c>
      <c r="E157" s="277"/>
      <c r="F157" s="277"/>
      <c r="G157" s="277"/>
      <c r="H157" s="277"/>
      <c r="I157" s="277"/>
      <c r="J157" s="398">
        <f t="shared" si="34"/>
        <v>0</v>
      </c>
      <c r="K157" s="277"/>
      <c r="L157" s="277"/>
      <c r="M157" s="277"/>
      <c r="N157" s="301"/>
      <c r="O157" s="301" t="s">
        <v>782</v>
      </c>
      <c r="P157" s="301" t="s">
        <v>782</v>
      </c>
      <c r="Q157" s="301" t="s">
        <v>782</v>
      </c>
      <c r="R157" s="301" t="s">
        <v>782</v>
      </c>
      <c r="S157" s="301" t="s">
        <v>782</v>
      </c>
      <c r="T157" s="301" t="s">
        <v>782</v>
      </c>
      <c r="U157" s="301" t="s">
        <v>782</v>
      </c>
      <c r="V157" s="301" t="s">
        <v>782</v>
      </c>
      <c r="W157" s="301" t="s">
        <v>782</v>
      </c>
      <c r="X157" s="301" t="s">
        <v>782</v>
      </c>
      <c r="Y157" s="301" t="s">
        <v>782</v>
      </c>
      <c r="Z157" s="310"/>
      <c r="AA157" s="310"/>
      <c r="AB157" s="301" t="s">
        <v>782</v>
      </c>
      <c r="AC157" s="312"/>
      <c r="AD157" s="301"/>
      <c r="AE157" s="322"/>
      <c r="AF157" s="301"/>
      <c r="AG157" s="296"/>
      <c r="AH157" s="408">
        <f t="shared" si="29"/>
        <v>0</v>
      </c>
      <c r="AI157" s="408">
        <f t="shared" si="30"/>
        <v>0</v>
      </c>
      <c r="AJ157" s="408">
        <f t="shared" si="31"/>
        <v>0</v>
      </c>
      <c r="AK157" s="408"/>
      <c r="AL157" s="408">
        <f t="shared" si="32"/>
        <v>0</v>
      </c>
      <c r="AM157" s="408">
        <f t="shared" si="33"/>
        <v>0</v>
      </c>
    </row>
    <row r="158" spans="1:39">
      <c r="A158" s="308">
        <v>148</v>
      </c>
      <c r="B158" s="111" t="s">
        <v>1776</v>
      </c>
      <c r="C158" s="54" t="s">
        <v>1408</v>
      </c>
      <c r="D158" s="277" t="s">
        <v>1409</v>
      </c>
      <c r="E158" s="277"/>
      <c r="F158" s="277"/>
      <c r="G158" s="277"/>
      <c r="H158" s="277"/>
      <c r="I158" s="277"/>
      <c r="J158" s="398">
        <f t="shared" si="34"/>
        <v>0</v>
      </c>
      <c r="K158" s="277"/>
      <c r="L158" s="277"/>
      <c r="M158" s="277"/>
      <c r="N158" s="301"/>
      <c r="O158" s="301" t="s">
        <v>782</v>
      </c>
      <c r="P158" s="301" t="s">
        <v>782</v>
      </c>
      <c r="Q158" s="301" t="s">
        <v>782</v>
      </c>
      <c r="R158" s="301" t="s">
        <v>782</v>
      </c>
      <c r="S158" s="301" t="s">
        <v>782</v>
      </c>
      <c r="T158" s="301" t="s">
        <v>782</v>
      </c>
      <c r="U158" s="301" t="s">
        <v>782</v>
      </c>
      <c r="V158" s="301" t="s">
        <v>782</v>
      </c>
      <c r="W158" s="301" t="s">
        <v>782</v>
      </c>
      <c r="X158" s="301" t="s">
        <v>782</v>
      </c>
      <c r="Y158" s="301" t="s">
        <v>782</v>
      </c>
      <c r="Z158" s="310"/>
      <c r="AA158" s="310"/>
      <c r="AB158" s="301" t="s">
        <v>782</v>
      </c>
      <c r="AC158" s="312"/>
      <c r="AD158" s="301"/>
      <c r="AE158" s="322"/>
      <c r="AF158" s="301"/>
      <c r="AG158" s="296"/>
      <c r="AH158" s="408">
        <f t="shared" si="29"/>
        <v>0</v>
      </c>
      <c r="AI158" s="408">
        <f t="shared" si="30"/>
        <v>0</v>
      </c>
      <c r="AJ158" s="408">
        <f t="shared" si="31"/>
        <v>0</v>
      </c>
      <c r="AK158" s="408"/>
      <c r="AL158" s="408">
        <f t="shared" si="32"/>
        <v>0</v>
      </c>
      <c r="AM158" s="408">
        <f t="shared" si="33"/>
        <v>0</v>
      </c>
    </row>
    <row r="159" spans="1:39">
      <c r="A159" s="308">
        <v>149</v>
      </c>
      <c r="B159" s="111" t="s">
        <v>1769</v>
      </c>
      <c r="C159" s="54" t="s">
        <v>1408</v>
      </c>
      <c r="D159" s="277" t="s">
        <v>1409</v>
      </c>
      <c r="E159" s="277"/>
      <c r="F159" s="277"/>
      <c r="G159" s="277"/>
      <c r="H159" s="277"/>
      <c r="I159" s="277"/>
      <c r="J159" s="398">
        <f t="shared" si="34"/>
        <v>0</v>
      </c>
      <c r="K159" s="277"/>
      <c r="L159" s="277"/>
      <c r="M159" s="277"/>
      <c r="N159" s="301"/>
      <c r="O159" s="301" t="s">
        <v>782</v>
      </c>
      <c r="P159" s="301" t="s">
        <v>782</v>
      </c>
      <c r="Q159" s="301" t="s">
        <v>782</v>
      </c>
      <c r="R159" s="301" t="s">
        <v>782</v>
      </c>
      <c r="S159" s="301" t="s">
        <v>782</v>
      </c>
      <c r="T159" s="301" t="s">
        <v>782</v>
      </c>
      <c r="U159" s="301" t="s">
        <v>782</v>
      </c>
      <c r="V159" s="301" t="s">
        <v>782</v>
      </c>
      <c r="W159" s="301" t="s">
        <v>782</v>
      </c>
      <c r="X159" s="301" t="s">
        <v>782</v>
      </c>
      <c r="Y159" s="301" t="s">
        <v>782</v>
      </c>
      <c r="Z159" s="310"/>
      <c r="AA159" s="310"/>
      <c r="AB159" s="301" t="s">
        <v>782</v>
      </c>
      <c r="AC159" s="312"/>
      <c r="AD159" s="301"/>
      <c r="AE159" s="322"/>
      <c r="AF159" s="301"/>
      <c r="AG159" s="296"/>
      <c r="AH159" s="408">
        <f t="shared" si="29"/>
        <v>0</v>
      </c>
      <c r="AI159" s="408">
        <f t="shared" si="30"/>
        <v>0</v>
      </c>
      <c r="AJ159" s="408">
        <f t="shared" si="31"/>
        <v>0</v>
      </c>
      <c r="AK159" s="408"/>
      <c r="AL159" s="408">
        <f t="shared" si="32"/>
        <v>0</v>
      </c>
      <c r="AM159" s="408">
        <f t="shared" si="33"/>
        <v>0</v>
      </c>
    </row>
    <row r="160" spans="1:39">
      <c r="A160" s="308">
        <v>150</v>
      </c>
      <c r="B160" s="111" t="s">
        <v>1438</v>
      </c>
      <c r="C160" s="54" t="s">
        <v>1408</v>
      </c>
      <c r="D160" s="277" t="s">
        <v>1409</v>
      </c>
      <c r="E160" s="277"/>
      <c r="F160" s="277"/>
      <c r="G160" s="277"/>
      <c r="H160" s="277"/>
      <c r="I160" s="277"/>
      <c r="J160" s="398">
        <f t="shared" si="34"/>
        <v>0</v>
      </c>
      <c r="K160" s="277"/>
      <c r="L160" s="277"/>
      <c r="M160" s="277"/>
      <c r="N160" s="301"/>
      <c r="O160" s="301" t="s">
        <v>782</v>
      </c>
      <c r="P160" s="301" t="s">
        <v>782</v>
      </c>
      <c r="Q160" s="301" t="s">
        <v>782</v>
      </c>
      <c r="R160" s="301" t="s">
        <v>782</v>
      </c>
      <c r="S160" s="301" t="s">
        <v>782</v>
      </c>
      <c r="T160" s="301" t="s">
        <v>782</v>
      </c>
      <c r="U160" s="301" t="s">
        <v>782</v>
      </c>
      <c r="V160" s="301" t="s">
        <v>782</v>
      </c>
      <c r="W160" s="301" t="s">
        <v>782</v>
      </c>
      <c r="X160" s="301" t="s">
        <v>782</v>
      </c>
      <c r="Y160" s="301" t="s">
        <v>782</v>
      </c>
      <c r="Z160" s="310"/>
      <c r="AA160" s="310"/>
      <c r="AB160" s="301" t="s">
        <v>782</v>
      </c>
      <c r="AC160" s="312"/>
      <c r="AD160" s="301"/>
      <c r="AE160" s="322"/>
      <c r="AF160" s="301"/>
      <c r="AG160" s="296"/>
      <c r="AH160" s="408">
        <f t="shared" si="29"/>
        <v>0</v>
      </c>
      <c r="AI160" s="408">
        <f t="shared" si="30"/>
        <v>0</v>
      </c>
      <c r="AJ160" s="408">
        <f t="shared" si="31"/>
        <v>0</v>
      </c>
      <c r="AK160" s="408"/>
      <c r="AL160" s="408">
        <f t="shared" si="32"/>
        <v>0</v>
      </c>
      <c r="AM160" s="408">
        <f t="shared" si="33"/>
        <v>0</v>
      </c>
    </row>
    <row r="161" spans="1:39">
      <c r="A161" s="308">
        <v>151</v>
      </c>
      <c r="B161" s="111" t="s">
        <v>1768</v>
      </c>
      <c r="C161" s="54" t="s">
        <v>1408</v>
      </c>
      <c r="D161" s="277" t="s">
        <v>1409</v>
      </c>
      <c r="E161" s="277"/>
      <c r="F161" s="277"/>
      <c r="G161" s="277"/>
      <c r="H161" s="277"/>
      <c r="I161" s="277"/>
      <c r="J161" s="398">
        <f t="shared" si="34"/>
        <v>0</v>
      </c>
      <c r="K161" s="277"/>
      <c r="L161" s="277"/>
      <c r="M161" s="277"/>
      <c r="N161" s="301"/>
      <c r="O161" s="301" t="s">
        <v>782</v>
      </c>
      <c r="P161" s="301" t="s">
        <v>782</v>
      </c>
      <c r="Q161" s="301" t="s">
        <v>782</v>
      </c>
      <c r="R161" s="301" t="s">
        <v>782</v>
      </c>
      <c r="S161" s="301" t="s">
        <v>782</v>
      </c>
      <c r="T161" s="301" t="s">
        <v>782</v>
      </c>
      <c r="U161" s="301" t="s">
        <v>782</v>
      </c>
      <c r="V161" s="301" t="s">
        <v>782</v>
      </c>
      <c r="W161" s="301" t="s">
        <v>782</v>
      </c>
      <c r="X161" s="301" t="s">
        <v>782</v>
      </c>
      <c r="Y161" s="301" t="s">
        <v>782</v>
      </c>
      <c r="Z161" s="310"/>
      <c r="AA161" s="310"/>
      <c r="AB161" s="301" t="s">
        <v>782</v>
      </c>
      <c r="AC161" s="312"/>
      <c r="AD161" s="301"/>
      <c r="AE161" s="322"/>
      <c r="AF161" s="301"/>
      <c r="AG161" s="296"/>
      <c r="AH161" s="408">
        <f t="shared" si="29"/>
        <v>0</v>
      </c>
      <c r="AI161" s="408">
        <f t="shared" si="30"/>
        <v>0</v>
      </c>
      <c r="AJ161" s="408">
        <f t="shared" si="31"/>
        <v>0</v>
      </c>
      <c r="AK161" s="408"/>
      <c r="AL161" s="408">
        <f t="shared" si="32"/>
        <v>0</v>
      </c>
      <c r="AM161" s="408">
        <f t="shared" si="33"/>
        <v>0</v>
      </c>
    </row>
    <row r="162" spans="1:39">
      <c r="A162" s="308">
        <v>152</v>
      </c>
      <c r="B162" s="111" t="s">
        <v>1439</v>
      </c>
      <c r="C162" s="54" t="s">
        <v>1408</v>
      </c>
      <c r="D162" s="277" t="s">
        <v>1409</v>
      </c>
      <c r="E162" s="277"/>
      <c r="F162" s="277"/>
      <c r="G162" s="277"/>
      <c r="H162" s="277"/>
      <c r="I162" s="277"/>
      <c r="J162" s="398">
        <f t="shared" si="34"/>
        <v>0</v>
      </c>
      <c r="K162" s="277"/>
      <c r="L162" s="277"/>
      <c r="M162" s="277"/>
      <c r="N162" s="301"/>
      <c r="O162" s="301" t="s">
        <v>782</v>
      </c>
      <c r="P162" s="301" t="s">
        <v>782</v>
      </c>
      <c r="Q162" s="301" t="s">
        <v>782</v>
      </c>
      <c r="R162" s="301" t="s">
        <v>782</v>
      </c>
      <c r="S162" s="301" t="s">
        <v>782</v>
      </c>
      <c r="T162" s="301" t="s">
        <v>782</v>
      </c>
      <c r="U162" s="301" t="s">
        <v>782</v>
      </c>
      <c r="V162" s="301" t="s">
        <v>782</v>
      </c>
      <c r="W162" s="301" t="s">
        <v>782</v>
      </c>
      <c r="X162" s="301" t="s">
        <v>782</v>
      </c>
      <c r="Y162" s="301" t="s">
        <v>782</v>
      </c>
      <c r="Z162" s="310"/>
      <c r="AA162" s="310"/>
      <c r="AB162" s="301" t="s">
        <v>782</v>
      </c>
      <c r="AC162" s="312"/>
      <c r="AD162" s="301"/>
      <c r="AE162" s="322"/>
      <c r="AF162" s="301"/>
      <c r="AG162" s="296"/>
      <c r="AH162" s="408">
        <f t="shared" si="29"/>
        <v>0</v>
      </c>
      <c r="AI162" s="408">
        <f t="shared" si="30"/>
        <v>0</v>
      </c>
      <c r="AJ162" s="408">
        <f t="shared" si="31"/>
        <v>0</v>
      </c>
      <c r="AK162" s="408"/>
      <c r="AL162" s="408">
        <f t="shared" si="32"/>
        <v>0</v>
      </c>
      <c r="AM162" s="408">
        <f t="shared" si="33"/>
        <v>0</v>
      </c>
    </row>
    <row r="163" spans="1:39">
      <c r="A163" s="308">
        <v>153</v>
      </c>
      <c r="B163" s="111" t="s">
        <v>1767</v>
      </c>
      <c r="C163" s="54" t="s">
        <v>1408</v>
      </c>
      <c r="D163" s="277" t="s">
        <v>1409</v>
      </c>
      <c r="E163" s="277"/>
      <c r="F163" s="277"/>
      <c r="G163" s="277"/>
      <c r="H163" s="277"/>
      <c r="I163" s="277"/>
      <c r="J163" s="398">
        <f t="shared" si="34"/>
        <v>0</v>
      </c>
      <c r="K163" s="277"/>
      <c r="L163" s="277"/>
      <c r="M163" s="277"/>
      <c r="N163" s="301"/>
      <c r="O163" s="301" t="s">
        <v>782</v>
      </c>
      <c r="P163" s="301" t="s">
        <v>782</v>
      </c>
      <c r="Q163" s="301" t="s">
        <v>782</v>
      </c>
      <c r="R163" s="301" t="s">
        <v>782</v>
      </c>
      <c r="S163" s="301" t="s">
        <v>782</v>
      </c>
      <c r="T163" s="301" t="s">
        <v>782</v>
      </c>
      <c r="U163" s="301" t="s">
        <v>782</v>
      </c>
      <c r="V163" s="301" t="s">
        <v>782</v>
      </c>
      <c r="W163" s="301" t="s">
        <v>782</v>
      </c>
      <c r="X163" s="301" t="s">
        <v>782</v>
      </c>
      <c r="Y163" s="301" t="s">
        <v>782</v>
      </c>
      <c r="Z163" s="310"/>
      <c r="AA163" s="310"/>
      <c r="AB163" s="301" t="s">
        <v>782</v>
      </c>
      <c r="AC163" s="312"/>
      <c r="AD163" s="301"/>
      <c r="AE163" s="322"/>
      <c r="AF163" s="301"/>
      <c r="AG163" s="296"/>
      <c r="AH163" s="408">
        <f t="shared" si="29"/>
        <v>0</v>
      </c>
      <c r="AI163" s="408">
        <f t="shared" si="30"/>
        <v>0</v>
      </c>
      <c r="AJ163" s="408">
        <f t="shared" si="31"/>
        <v>0</v>
      </c>
      <c r="AK163" s="408"/>
      <c r="AL163" s="408">
        <f t="shared" si="32"/>
        <v>0</v>
      </c>
      <c r="AM163" s="408">
        <f t="shared" si="33"/>
        <v>0</v>
      </c>
    </row>
    <row r="164" spans="1:39">
      <c r="A164" s="308">
        <v>154</v>
      </c>
      <c r="B164" s="111" t="s">
        <v>1686</v>
      </c>
      <c r="C164" s="54" t="s">
        <v>1408</v>
      </c>
      <c r="D164" s="277" t="s">
        <v>1409</v>
      </c>
      <c r="E164" s="277"/>
      <c r="F164" s="277"/>
      <c r="G164" s="277"/>
      <c r="H164" s="277"/>
      <c r="I164" s="277"/>
      <c r="J164" s="398">
        <f t="shared" si="34"/>
        <v>0</v>
      </c>
      <c r="K164" s="277"/>
      <c r="L164" s="277"/>
      <c r="M164" s="277"/>
      <c r="N164" s="301"/>
      <c r="O164" s="301" t="s">
        <v>782</v>
      </c>
      <c r="P164" s="301" t="s">
        <v>782</v>
      </c>
      <c r="Q164" s="301" t="s">
        <v>782</v>
      </c>
      <c r="R164" s="301" t="s">
        <v>782</v>
      </c>
      <c r="S164" s="301" t="s">
        <v>782</v>
      </c>
      <c r="T164" s="301" t="s">
        <v>782</v>
      </c>
      <c r="U164" s="301" t="s">
        <v>782</v>
      </c>
      <c r="V164" s="301" t="s">
        <v>782</v>
      </c>
      <c r="W164" s="301" t="s">
        <v>782</v>
      </c>
      <c r="X164" s="301" t="s">
        <v>782</v>
      </c>
      <c r="Y164" s="301" t="s">
        <v>782</v>
      </c>
      <c r="Z164" s="310"/>
      <c r="AA164" s="310"/>
      <c r="AB164" s="301" t="s">
        <v>782</v>
      </c>
      <c r="AC164" s="312"/>
      <c r="AD164" s="301"/>
      <c r="AE164" s="322"/>
      <c r="AF164" s="301"/>
      <c r="AG164" s="296"/>
      <c r="AH164" s="408">
        <f t="shared" si="29"/>
        <v>0</v>
      </c>
      <c r="AI164" s="408">
        <f t="shared" si="30"/>
        <v>0</v>
      </c>
      <c r="AJ164" s="408">
        <f t="shared" si="31"/>
        <v>0</v>
      </c>
      <c r="AK164" s="408"/>
      <c r="AL164" s="408">
        <f t="shared" si="32"/>
        <v>0</v>
      </c>
      <c r="AM164" s="408">
        <f t="shared" si="33"/>
        <v>0</v>
      </c>
    </row>
    <row r="165" spans="1:39">
      <c r="A165" s="308">
        <v>155</v>
      </c>
      <c r="B165" s="111" t="s">
        <v>1638</v>
      </c>
      <c r="C165" s="54" t="s">
        <v>1408</v>
      </c>
      <c r="D165" s="277" t="s">
        <v>1409</v>
      </c>
      <c r="E165" s="277"/>
      <c r="F165" s="277"/>
      <c r="G165" s="277"/>
      <c r="H165" s="277"/>
      <c r="I165" s="277"/>
      <c r="J165" s="398">
        <f t="shared" si="34"/>
        <v>0</v>
      </c>
      <c r="K165" s="277"/>
      <c r="L165" s="277"/>
      <c r="M165" s="277"/>
      <c r="N165" s="301"/>
      <c r="O165" s="301" t="s">
        <v>782</v>
      </c>
      <c r="P165" s="301" t="s">
        <v>782</v>
      </c>
      <c r="Q165" s="301" t="s">
        <v>782</v>
      </c>
      <c r="R165" s="301" t="s">
        <v>782</v>
      </c>
      <c r="S165" s="301" t="s">
        <v>782</v>
      </c>
      <c r="T165" s="301" t="s">
        <v>782</v>
      </c>
      <c r="U165" s="301" t="s">
        <v>782</v>
      </c>
      <c r="V165" s="301" t="s">
        <v>782</v>
      </c>
      <c r="W165" s="301" t="s">
        <v>782</v>
      </c>
      <c r="X165" s="301" t="s">
        <v>782</v>
      </c>
      <c r="Y165" s="301" t="s">
        <v>782</v>
      </c>
      <c r="Z165" s="310"/>
      <c r="AA165" s="310"/>
      <c r="AB165" s="301" t="s">
        <v>782</v>
      </c>
      <c r="AC165" s="312"/>
      <c r="AD165" s="301"/>
      <c r="AE165" s="322"/>
      <c r="AF165" s="301"/>
      <c r="AG165" s="296"/>
      <c r="AH165" s="408">
        <f t="shared" si="29"/>
        <v>0</v>
      </c>
      <c r="AI165" s="408">
        <f t="shared" si="30"/>
        <v>0</v>
      </c>
      <c r="AJ165" s="408">
        <f t="shared" si="31"/>
        <v>0</v>
      </c>
      <c r="AK165" s="408"/>
      <c r="AL165" s="408">
        <f t="shared" si="32"/>
        <v>0</v>
      </c>
      <c r="AM165" s="408">
        <f t="shared" si="33"/>
        <v>0</v>
      </c>
    </row>
    <row r="166" spans="1:39" ht="69">
      <c r="A166" s="308">
        <v>156</v>
      </c>
      <c r="B166" s="111" t="s">
        <v>1775</v>
      </c>
      <c r="C166" s="54" t="s">
        <v>1408</v>
      </c>
      <c r="D166" s="278"/>
      <c r="E166" s="578">
        <f>MAX(E167,E204)</f>
        <v>0</v>
      </c>
      <c r="F166" s="399">
        <f>SUM(F167,F204)</f>
        <v>0</v>
      </c>
      <c r="G166" s="399">
        <f>MAX(G167,G204)</f>
        <v>0</v>
      </c>
      <c r="H166" s="399">
        <f>MAX(H167,H204)</f>
        <v>0</v>
      </c>
      <c r="I166" s="578">
        <f>MAX(I167,I204)</f>
        <v>0</v>
      </c>
      <c r="J166" s="398">
        <f t="shared" si="34"/>
        <v>0</v>
      </c>
      <c r="K166" s="399">
        <f>SUM(K167,K204)</f>
        <v>0</v>
      </c>
      <c r="L166" s="399">
        <f>SUM(L167,L204)</f>
        <v>0</v>
      </c>
      <c r="M166" s="399">
        <f>SUM(M167,M204)</f>
        <v>0</v>
      </c>
      <c r="N166" s="399">
        <f>SUM(N167,N204)</f>
        <v>0</v>
      </c>
      <c r="O166" s="277" t="s">
        <v>782</v>
      </c>
      <c r="P166" s="301" t="s">
        <v>782</v>
      </c>
      <c r="Q166" s="301" t="s">
        <v>782</v>
      </c>
      <c r="R166" s="301" t="s">
        <v>782</v>
      </c>
      <c r="S166" s="301" t="s">
        <v>782</v>
      </c>
      <c r="T166" s="301" t="s">
        <v>782</v>
      </c>
      <c r="U166" s="301" t="s">
        <v>782</v>
      </c>
      <c r="V166" s="301" t="s">
        <v>782</v>
      </c>
      <c r="W166" s="301" t="s">
        <v>782</v>
      </c>
      <c r="X166" s="301" t="s">
        <v>782</v>
      </c>
      <c r="Y166" s="301" t="s">
        <v>782</v>
      </c>
      <c r="Z166" s="301" t="s">
        <v>782</v>
      </c>
      <c r="AA166" s="301" t="s">
        <v>782</v>
      </c>
      <c r="AB166" s="301" t="s">
        <v>782</v>
      </c>
      <c r="AC166" s="312"/>
      <c r="AD166" s="301"/>
      <c r="AE166" s="322"/>
      <c r="AF166" s="301"/>
      <c r="AG166" s="400">
        <f>D166-E166</f>
        <v>0</v>
      </c>
      <c r="AH166" s="408">
        <f t="shared" si="29"/>
        <v>0</v>
      </c>
      <c r="AI166" s="408">
        <f t="shared" si="30"/>
        <v>0</v>
      </c>
      <c r="AJ166" s="408">
        <f t="shared" si="31"/>
        <v>0</v>
      </c>
      <c r="AK166" s="408">
        <f>D166-I166</f>
        <v>0</v>
      </c>
      <c r="AL166" s="408">
        <f t="shared" si="32"/>
        <v>0</v>
      </c>
      <c r="AM166" s="408">
        <f t="shared" si="33"/>
        <v>0</v>
      </c>
    </row>
    <row r="167" spans="1:39">
      <c r="A167" s="308">
        <v>157</v>
      </c>
      <c r="B167" s="111" t="s">
        <v>1676</v>
      </c>
      <c r="C167" s="54" t="s">
        <v>1408</v>
      </c>
      <c r="D167" s="277" t="s">
        <v>1409</v>
      </c>
      <c r="E167" s="399">
        <f>MAX(E168,E173,E176,E177,E178,E179,E180,E181,E182,E200,E203)</f>
        <v>0</v>
      </c>
      <c r="F167" s="399">
        <f>SUM(F168,F173,F176,F177,F178, F179)+MAX(F180,F181)+SUM(F182,F200,F203)</f>
        <v>0</v>
      </c>
      <c r="G167" s="399">
        <f>MAX(G168,G173,G176,G177,G178,G179,G180,G181,G182,G200,G203)</f>
        <v>0</v>
      </c>
      <c r="H167" s="578">
        <f>MAX(H168,H173,H176,H177,H178,H179,H180,H181,H182,H200,H203)</f>
        <v>0</v>
      </c>
      <c r="I167" s="399">
        <f>MAX(I168,I173,I176,I177,I178,I179,I180,I181,I182,I200,I203)</f>
        <v>0</v>
      </c>
      <c r="J167" s="398">
        <f t="shared" si="34"/>
        <v>0</v>
      </c>
      <c r="K167" s="399">
        <f>SUM(K168,K173,K176,K177,K178,K179,K180,K181,K182,K200,K203)</f>
        <v>0</v>
      </c>
      <c r="L167" s="399">
        <f>SUM(L168,L173,L176,L177,L178,L179,L180,L181,L182,L200,L203)</f>
        <v>0</v>
      </c>
      <c r="M167" s="399">
        <f>SUM(M168,M173,M176,M177,M178,M179,M180,M181,M182,M200,M203)</f>
        <v>0</v>
      </c>
      <c r="N167" s="399">
        <f>SUM(N168,N173,N176,N177,N178,N179,N180,N181,N182,N200,N203)</f>
        <v>0</v>
      </c>
      <c r="O167" s="277" t="s">
        <v>782</v>
      </c>
      <c r="P167" s="301" t="s">
        <v>782</v>
      </c>
      <c r="Q167" s="301" t="s">
        <v>782</v>
      </c>
      <c r="R167" s="301" t="s">
        <v>782</v>
      </c>
      <c r="S167" s="301" t="s">
        <v>782</v>
      </c>
      <c r="T167" s="301" t="s">
        <v>782</v>
      </c>
      <c r="U167" s="301" t="s">
        <v>782</v>
      </c>
      <c r="V167" s="301" t="s">
        <v>782</v>
      </c>
      <c r="W167" s="301" t="s">
        <v>782</v>
      </c>
      <c r="X167" s="301" t="s">
        <v>782</v>
      </c>
      <c r="Y167" s="301" t="s">
        <v>782</v>
      </c>
      <c r="Z167" s="301" t="s">
        <v>782</v>
      </c>
      <c r="AA167" s="301" t="s">
        <v>782</v>
      </c>
      <c r="AB167" s="301" t="s">
        <v>782</v>
      </c>
      <c r="AC167" s="312"/>
      <c r="AD167" s="301"/>
      <c r="AE167" s="322"/>
      <c r="AF167" s="301"/>
      <c r="AG167" s="296"/>
      <c r="AH167" s="408">
        <f t="shared" si="29"/>
        <v>0</v>
      </c>
      <c r="AI167" s="408">
        <f t="shared" si="30"/>
        <v>0</v>
      </c>
      <c r="AJ167" s="408">
        <f t="shared" si="31"/>
        <v>0</v>
      </c>
      <c r="AK167" s="408"/>
      <c r="AL167" s="408">
        <f t="shared" si="32"/>
        <v>0</v>
      </c>
      <c r="AM167" s="408">
        <f t="shared" si="33"/>
        <v>0</v>
      </c>
    </row>
    <row r="168" spans="1:39">
      <c r="A168" s="308">
        <v>158</v>
      </c>
      <c r="B168" s="111" t="s">
        <v>1774</v>
      </c>
      <c r="C168" s="54" t="s">
        <v>1408</v>
      </c>
      <c r="D168" s="277" t="s">
        <v>1409</v>
      </c>
      <c r="E168" s="578">
        <f>E169+MAX(E170:E172)</f>
        <v>0</v>
      </c>
      <c r="F168" s="399">
        <f>SUM(F169,F170,F171,F172)</f>
        <v>0</v>
      </c>
      <c r="G168" s="399">
        <f>MAX(G169,G170,G171,G172)</f>
        <v>0</v>
      </c>
      <c r="H168" s="578">
        <f>MAX(H170,H171)</f>
        <v>0</v>
      </c>
      <c r="I168" s="399">
        <f>MAX(I170,I171,I172)</f>
        <v>0</v>
      </c>
      <c r="J168" s="398">
        <f t="shared" si="34"/>
        <v>0</v>
      </c>
      <c r="K168" s="399">
        <f>SUM(K169,K170,K171,K172)</f>
        <v>0</v>
      </c>
      <c r="L168" s="399">
        <f>SUM(L169,L170,L171,L172)</f>
        <v>0</v>
      </c>
      <c r="M168" s="399">
        <f>SUM(M169,M170,M171,M172)</f>
        <v>0</v>
      </c>
      <c r="N168" s="399">
        <f>SUM(N169,N170,N171,N172)</f>
        <v>0</v>
      </c>
      <c r="O168" s="301" t="s">
        <v>782</v>
      </c>
      <c r="P168" s="301" t="s">
        <v>782</v>
      </c>
      <c r="Q168" s="301" t="s">
        <v>782</v>
      </c>
      <c r="R168" s="301" t="s">
        <v>782</v>
      </c>
      <c r="S168" s="301" t="s">
        <v>782</v>
      </c>
      <c r="T168" s="301" t="s">
        <v>782</v>
      </c>
      <c r="U168" s="301" t="s">
        <v>782</v>
      </c>
      <c r="V168" s="301" t="s">
        <v>782</v>
      </c>
      <c r="W168" s="301" t="s">
        <v>782</v>
      </c>
      <c r="X168" s="301" t="s">
        <v>782</v>
      </c>
      <c r="Y168" s="301" t="s">
        <v>782</v>
      </c>
      <c r="Z168" s="301" t="s">
        <v>782</v>
      </c>
      <c r="AA168" s="301" t="s">
        <v>782</v>
      </c>
      <c r="AB168" s="301" t="s">
        <v>782</v>
      </c>
      <c r="AC168" s="312"/>
      <c r="AD168" s="301"/>
      <c r="AE168" s="322"/>
      <c r="AF168" s="301"/>
      <c r="AG168" s="296"/>
      <c r="AH168" s="408">
        <f t="shared" si="29"/>
        <v>0</v>
      </c>
      <c r="AI168" s="408">
        <f t="shared" si="30"/>
        <v>0</v>
      </c>
      <c r="AJ168" s="408">
        <f t="shared" si="31"/>
        <v>0</v>
      </c>
      <c r="AK168" s="408"/>
      <c r="AL168" s="408">
        <f t="shared" si="32"/>
        <v>0</v>
      </c>
      <c r="AM168" s="408">
        <f t="shared" si="33"/>
        <v>0</v>
      </c>
    </row>
    <row r="169" spans="1:39" ht="27.6">
      <c r="A169" s="308">
        <v>159</v>
      </c>
      <c r="B169" s="111" t="s">
        <v>1773</v>
      </c>
      <c r="C169" s="54" t="s">
        <v>1408</v>
      </c>
      <c r="D169" s="277" t="s">
        <v>1409</v>
      </c>
      <c r="E169" s="277"/>
      <c r="F169" s="277"/>
      <c r="G169" s="277"/>
      <c r="H169" s="277"/>
      <c r="I169" s="277"/>
      <c r="J169" s="398">
        <f t="shared" si="34"/>
        <v>0</v>
      </c>
      <c r="K169" s="277"/>
      <c r="L169" s="277"/>
      <c r="M169" s="277"/>
      <c r="N169" s="301"/>
      <c r="O169" s="301" t="s">
        <v>782</v>
      </c>
      <c r="P169" s="301" t="s">
        <v>782</v>
      </c>
      <c r="Q169" s="301" t="s">
        <v>782</v>
      </c>
      <c r="R169" s="301" t="s">
        <v>782</v>
      </c>
      <c r="S169" s="301" t="s">
        <v>782</v>
      </c>
      <c r="T169" s="301" t="s">
        <v>782</v>
      </c>
      <c r="U169" s="310"/>
      <c r="V169" s="301" t="s">
        <v>782</v>
      </c>
      <c r="W169" s="301" t="s">
        <v>782</v>
      </c>
      <c r="X169" s="301" t="s">
        <v>782</v>
      </c>
      <c r="Y169" s="301" t="s">
        <v>782</v>
      </c>
      <c r="Z169" s="301" t="s">
        <v>782</v>
      </c>
      <c r="AA169" s="301" t="s">
        <v>782</v>
      </c>
      <c r="AB169" s="301" t="s">
        <v>782</v>
      </c>
      <c r="AC169" s="412" t="s">
        <v>3049</v>
      </c>
      <c r="AD169" s="301"/>
      <c r="AE169" s="322"/>
      <c r="AF169" s="301"/>
      <c r="AG169" s="296"/>
      <c r="AH169" s="408">
        <f t="shared" si="29"/>
        <v>0</v>
      </c>
      <c r="AI169" s="408">
        <f t="shared" si="30"/>
        <v>0</v>
      </c>
      <c r="AJ169" s="408">
        <f t="shared" si="31"/>
        <v>0</v>
      </c>
      <c r="AK169" s="408"/>
      <c r="AL169" s="408">
        <f t="shared" si="32"/>
        <v>0</v>
      </c>
      <c r="AM169" s="408">
        <f t="shared" si="33"/>
        <v>0</v>
      </c>
    </row>
    <row r="170" spans="1:39" ht="16.8">
      <c r="A170" s="308">
        <v>160</v>
      </c>
      <c r="B170" s="111" t="s">
        <v>1756</v>
      </c>
      <c r="C170" s="54" t="s">
        <v>1408</v>
      </c>
      <c r="D170" s="277" t="s">
        <v>1409</v>
      </c>
      <c r="E170" s="323"/>
      <c r="F170" s="319"/>
      <c r="G170" s="277"/>
      <c r="H170" s="277"/>
      <c r="I170" s="318"/>
      <c r="J170" s="398">
        <f t="shared" si="34"/>
        <v>0</v>
      </c>
      <c r="K170" s="277"/>
      <c r="L170" s="277"/>
      <c r="M170" s="277"/>
      <c r="N170" s="301"/>
      <c r="O170" s="301" t="s">
        <v>782</v>
      </c>
      <c r="P170" s="301" t="s">
        <v>782</v>
      </c>
      <c r="Q170" s="301" t="s">
        <v>782</v>
      </c>
      <c r="R170" s="301" t="s">
        <v>782</v>
      </c>
      <c r="S170" s="301" t="s">
        <v>782</v>
      </c>
      <c r="T170" s="310"/>
      <c r="U170" s="301" t="s">
        <v>782</v>
      </c>
      <c r="V170" s="301" t="s">
        <v>782</v>
      </c>
      <c r="W170" s="301" t="s">
        <v>782</v>
      </c>
      <c r="X170" s="301" t="s">
        <v>782</v>
      </c>
      <c r="Y170" s="301" t="s">
        <v>782</v>
      </c>
      <c r="Z170" s="301" t="s">
        <v>782</v>
      </c>
      <c r="AA170" s="301" t="s">
        <v>782</v>
      </c>
      <c r="AB170" s="310"/>
      <c r="AC170" s="412" t="s">
        <v>3018</v>
      </c>
      <c r="AD170" s="301"/>
      <c r="AE170" s="322"/>
      <c r="AF170" s="301"/>
      <c r="AG170" s="296"/>
      <c r="AH170" s="408">
        <f t="shared" si="29"/>
        <v>0</v>
      </c>
      <c r="AI170" s="408">
        <f t="shared" si="30"/>
        <v>0</v>
      </c>
      <c r="AJ170" s="408">
        <f t="shared" si="31"/>
        <v>0</v>
      </c>
      <c r="AK170" s="408"/>
      <c r="AL170" s="408">
        <f t="shared" si="32"/>
        <v>0</v>
      </c>
      <c r="AM170" s="408">
        <f t="shared" si="33"/>
        <v>0</v>
      </c>
    </row>
    <row r="171" spans="1:39" ht="16.8">
      <c r="A171" s="308">
        <v>161</v>
      </c>
      <c r="B171" s="111" t="s">
        <v>1724</v>
      </c>
      <c r="C171" s="54" t="s">
        <v>1408</v>
      </c>
      <c r="D171" s="277" t="s">
        <v>1409</v>
      </c>
      <c r="E171" s="323"/>
      <c r="F171" s="319"/>
      <c r="G171" s="277"/>
      <c r="H171" s="277"/>
      <c r="I171" s="318"/>
      <c r="J171" s="398">
        <f t="shared" si="34"/>
        <v>0</v>
      </c>
      <c r="K171" s="277"/>
      <c r="L171" s="277"/>
      <c r="M171" s="277"/>
      <c r="N171" s="301"/>
      <c r="O171" s="301" t="s">
        <v>782</v>
      </c>
      <c r="P171" s="301" t="s">
        <v>782</v>
      </c>
      <c r="Q171" s="301" t="s">
        <v>782</v>
      </c>
      <c r="R171" s="301" t="s">
        <v>782</v>
      </c>
      <c r="S171" s="301" t="s">
        <v>782</v>
      </c>
      <c r="T171" s="301" t="s">
        <v>782</v>
      </c>
      <c r="U171" s="310"/>
      <c r="V171" s="301" t="s">
        <v>782</v>
      </c>
      <c r="W171" s="301" t="s">
        <v>782</v>
      </c>
      <c r="X171" s="301" t="s">
        <v>782</v>
      </c>
      <c r="Y171" s="301" t="s">
        <v>782</v>
      </c>
      <c r="Z171" s="301" t="s">
        <v>782</v>
      </c>
      <c r="AA171" s="301" t="s">
        <v>782</v>
      </c>
      <c r="AB171" s="310"/>
      <c r="AC171" s="412" t="s">
        <v>3049</v>
      </c>
      <c r="AD171" s="301"/>
      <c r="AE171" s="322"/>
      <c r="AF171" s="301"/>
      <c r="AG171" s="296"/>
      <c r="AH171" s="408">
        <f t="shared" si="29"/>
        <v>0</v>
      </c>
      <c r="AI171" s="408">
        <f t="shared" si="30"/>
        <v>0</v>
      </c>
      <c r="AJ171" s="408">
        <f t="shared" si="31"/>
        <v>0</v>
      </c>
      <c r="AK171" s="408"/>
      <c r="AL171" s="408">
        <f t="shared" si="32"/>
        <v>0</v>
      </c>
      <c r="AM171" s="408">
        <f t="shared" si="33"/>
        <v>0</v>
      </c>
    </row>
    <row r="172" spans="1:39" ht="27.6">
      <c r="A172" s="308">
        <v>162</v>
      </c>
      <c r="B172" s="111" t="s">
        <v>1772</v>
      </c>
      <c r="C172" s="54" t="s">
        <v>1408</v>
      </c>
      <c r="D172" s="277" t="s">
        <v>1409</v>
      </c>
      <c r="E172" s="323"/>
      <c r="F172" s="319"/>
      <c r="G172" s="277"/>
      <c r="H172" s="277"/>
      <c r="I172" s="318"/>
      <c r="J172" s="398">
        <f t="shared" si="34"/>
        <v>0</v>
      </c>
      <c r="K172" s="277"/>
      <c r="L172" s="277"/>
      <c r="M172" s="277"/>
      <c r="N172" s="301"/>
      <c r="O172" s="301" t="s">
        <v>782</v>
      </c>
      <c r="P172" s="301" t="s">
        <v>782</v>
      </c>
      <c r="Q172" s="301" t="s">
        <v>782</v>
      </c>
      <c r="R172" s="301" t="s">
        <v>782</v>
      </c>
      <c r="S172" s="301" t="s">
        <v>782</v>
      </c>
      <c r="T172" s="310"/>
      <c r="U172" s="310"/>
      <c r="V172" s="301" t="s">
        <v>782</v>
      </c>
      <c r="W172" s="301" t="s">
        <v>782</v>
      </c>
      <c r="X172" s="301" t="s">
        <v>782</v>
      </c>
      <c r="Y172" s="301" t="s">
        <v>782</v>
      </c>
      <c r="Z172" s="301" t="s">
        <v>782</v>
      </c>
      <c r="AA172" s="301" t="s">
        <v>782</v>
      </c>
      <c r="AB172" s="310"/>
      <c r="AC172" s="312"/>
      <c r="AD172" s="301"/>
      <c r="AE172" s="322"/>
      <c r="AF172" s="301"/>
      <c r="AG172" s="296"/>
      <c r="AH172" s="408">
        <f t="shared" si="29"/>
        <v>0</v>
      </c>
      <c r="AI172" s="408">
        <f t="shared" si="30"/>
        <v>0</v>
      </c>
      <c r="AJ172" s="408">
        <f t="shared" si="31"/>
        <v>0</v>
      </c>
      <c r="AK172" s="408"/>
      <c r="AL172" s="408">
        <f t="shared" si="32"/>
        <v>0</v>
      </c>
      <c r="AM172" s="408">
        <f t="shared" si="33"/>
        <v>0</v>
      </c>
    </row>
    <row r="173" spans="1:39">
      <c r="A173" s="308">
        <v>163</v>
      </c>
      <c r="B173" s="294" t="s">
        <v>1757</v>
      </c>
      <c r="C173" s="54" t="s">
        <v>1408</v>
      </c>
      <c r="D173" s="277" t="s">
        <v>1409</v>
      </c>
      <c r="E173" s="399">
        <f>MAX(E174,E175)</f>
        <v>0</v>
      </c>
      <c r="F173" s="399">
        <f>SUM(F174,F175)</f>
        <v>0</v>
      </c>
      <c r="G173" s="399">
        <f>MAX(G174,G175)</f>
        <v>0</v>
      </c>
      <c r="H173" s="578">
        <f>MAX(H174,H175)</f>
        <v>0</v>
      </c>
      <c r="I173" s="578">
        <f>MAX(I174,I175)</f>
        <v>0</v>
      </c>
      <c r="J173" s="398">
        <f t="shared" si="34"/>
        <v>0</v>
      </c>
      <c r="K173" s="399">
        <f>SUM(K174,K175)</f>
        <v>0</v>
      </c>
      <c r="L173" s="399">
        <f>SUM(L174,L175)</f>
        <v>0</v>
      </c>
      <c r="M173" s="399">
        <f>SUM(M174,M175)</f>
        <v>0</v>
      </c>
      <c r="N173" s="399">
        <f>SUM(N174,N175)</f>
        <v>0</v>
      </c>
      <c r="O173" s="301" t="s">
        <v>782</v>
      </c>
      <c r="P173" s="301" t="s">
        <v>782</v>
      </c>
      <c r="Q173" s="301" t="s">
        <v>782</v>
      </c>
      <c r="R173" s="301" t="s">
        <v>782</v>
      </c>
      <c r="S173" s="301" t="s">
        <v>782</v>
      </c>
      <c r="T173" s="301" t="s">
        <v>782</v>
      </c>
      <c r="U173" s="301" t="s">
        <v>782</v>
      </c>
      <c r="V173" s="301" t="s">
        <v>782</v>
      </c>
      <c r="W173" s="301" t="s">
        <v>782</v>
      </c>
      <c r="X173" s="301" t="s">
        <v>782</v>
      </c>
      <c r="Y173" s="301" t="s">
        <v>782</v>
      </c>
      <c r="Z173" s="301" t="s">
        <v>782</v>
      </c>
      <c r="AA173" s="301" t="s">
        <v>782</v>
      </c>
      <c r="AB173" s="301" t="s">
        <v>782</v>
      </c>
      <c r="AC173" s="312"/>
      <c r="AD173" s="301"/>
      <c r="AE173" s="322"/>
      <c r="AF173" s="301"/>
      <c r="AG173" s="296"/>
      <c r="AH173" s="408">
        <f t="shared" si="29"/>
        <v>0</v>
      </c>
      <c r="AI173" s="408">
        <f t="shared" si="30"/>
        <v>0</v>
      </c>
      <c r="AJ173" s="408">
        <f t="shared" si="31"/>
        <v>0</v>
      </c>
      <c r="AK173" s="408"/>
      <c r="AL173" s="408">
        <f t="shared" si="32"/>
        <v>0</v>
      </c>
      <c r="AM173" s="408">
        <f t="shared" si="33"/>
        <v>0</v>
      </c>
    </row>
    <row r="174" spans="1:39">
      <c r="A174" s="308">
        <v>164</v>
      </c>
      <c r="B174" s="111" t="s">
        <v>1756</v>
      </c>
      <c r="C174" s="54" t="s">
        <v>1408</v>
      </c>
      <c r="D174" s="277" t="s">
        <v>1409</v>
      </c>
      <c r="E174" s="323"/>
      <c r="F174" s="319"/>
      <c r="G174" s="277"/>
      <c r="H174" s="277"/>
      <c r="I174" s="318"/>
      <c r="J174" s="398">
        <f t="shared" si="34"/>
        <v>0</v>
      </c>
      <c r="K174" s="277"/>
      <c r="L174" s="277"/>
      <c r="M174" s="277"/>
      <c r="N174" s="301"/>
      <c r="O174" s="301" t="s">
        <v>782</v>
      </c>
      <c r="P174" s="301" t="s">
        <v>782</v>
      </c>
      <c r="Q174" s="310"/>
      <c r="R174" s="301" t="s">
        <v>782</v>
      </c>
      <c r="S174" s="301" t="s">
        <v>782</v>
      </c>
      <c r="T174" s="301" t="s">
        <v>782</v>
      </c>
      <c r="U174" s="301" t="s">
        <v>782</v>
      </c>
      <c r="V174" s="301" t="s">
        <v>782</v>
      </c>
      <c r="W174" s="301" t="s">
        <v>782</v>
      </c>
      <c r="X174" s="301" t="s">
        <v>782</v>
      </c>
      <c r="Y174" s="301" t="s">
        <v>782</v>
      </c>
      <c r="Z174" s="301" t="s">
        <v>782</v>
      </c>
      <c r="AA174" s="301" t="s">
        <v>782</v>
      </c>
      <c r="AB174" s="310"/>
      <c r="AC174" s="312" t="str">
        <f>$Q$8</f>
        <v>экз./растение (орган)</v>
      </c>
      <c r="AD174" s="301"/>
      <c r="AE174" s="322"/>
      <c r="AF174" s="301"/>
      <c r="AG174" s="296"/>
      <c r="AH174" s="408">
        <f t="shared" si="29"/>
        <v>0</v>
      </c>
      <c r="AI174" s="408">
        <f t="shared" si="30"/>
        <v>0</v>
      </c>
      <c r="AJ174" s="408">
        <f t="shared" si="31"/>
        <v>0</v>
      </c>
      <c r="AK174" s="408"/>
      <c r="AL174" s="408">
        <f t="shared" si="32"/>
        <v>0</v>
      </c>
      <c r="AM174" s="408">
        <f t="shared" si="33"/>
        <v>0</v>
      </c>
    </row>
    <row r="175" spans="1:39" ht="16.8">
      <c r="A175" s="308">
        <v>165</v>
      </c>
      <c r="B175" s="111" t="s">
        <v>1724</v>
      </c>
      <c r="C175" s="54" t="s">
        <v>1408</v>
      </c>
      <c r="D175" s="277" t="s">
        <v>1409</v>
      </c>
      <c r="E175" s="323"/>
      <c r="F175" s="319"/>
      <c r="G175" s="277"/>
      <c r="H175" s="277"/>
      <c r="I175" s="318"/>
      <c r="J175" s="398">
        <f t="shared" si="34"/>
        <v>0</v>
      </c>
      <c r="K175" s="277"/>
      <c r="L175" s="277"/>
      <c r="M175" s="277"/>
      <c r="N175" s="301"/>
      <c r="O175" s="301" t="s">
        <v>782</v>
      </c>
      <c r="P175" s="301" t="s">
        <v>782</v>
      </c>
      <c r="Q175" s="301" t="s">
        <v>782</v>
      </c>
      <c r="R175" s="301" t="s">
        <v>782</v>
      </c>
      <c r="S175" s="301" t="s">
        <v>782</v>
      </c>
      <c r="T175" s="301" t="s">
        <v>782</v>
      </c>
      <c r="U175" s="310"/>
      <c r="V175" s="301" t="s">
        <v>782</v>
      </c>
      <c r="W175" s="301" t="s">
        <v>782</v>
      </c>
      <c r="X175" s="301" t="s">
        <v>782</v>
      </c>
      <c r="Y175" s="301" t="s">
        <v>782</v>
      </c>
      <c r="Z175" s="301" t="s">
        <v>782</v>
      </c>
      <c r="AA175" s="301" t="s">
        <v>782</v>
      </c>
      <c r="AB175" s="310"/>
      <c r="AC175" s="412" t="s">
        <v>3049</v>
      </c>
      <c r="AD175" s="301"/>
      <c r="AE175" s="322"/>
      <c r="AF175" s="301"/>
      <c r="AG175" s="296"/>
      <c r="AH175" s="408">
        <f t="shared" si="29"/>
        <v>0</v>
      </c>
      <c r="AI175" s="408">
        <f t="shared" si="30"/>
        <v>0</v>
      </c>
      <c r="AJ175" s="408">
        <f t="shared" si="31"/>
        <v>0</v>
      </c>
      <c r="AK175" s="408"/>
      <c r="AL175" s="408">
        <f t="shared" si="32"/>
        <v>0</v>
      </c>
      <c r="AM175" s="408">
        <f t="shared" si="33"/>
        <v>0</v>
      </c>
    </row>
    <row r="176" spans="1:39" ht="16.8">
      <c r="A176" s="308">
        <v>166</v>
      </c>
      <c r="B176" s="111" t="s">
        <v>1420</v>
      </c>
      <c r="C176" s="54" t="s">
        <v>1408</v>
      </c>
      <c r="D176" s="277" t="s">
        <v>1409</v>
      </c>
      <c r="E176" s="323"/>
      <c r="F176" s="319"/>
      <c r="G176" s="277"/>
      <c r="H176" s="277"/>
      <c r="I176" s="318"/>
      <c r="J176" s="398">
        <f t="shared" si="34"/>
        <v>0</v>
      </c>
      <c r="K176" s="277"/>
      <c r="L176" s="277"/>
      <c r="M176" s="277"/>
      <c r="N176" s="301"/>
      <c r="O176" s="301" t="s">
        <v>782</v>
      </c>
      <c r="P176" s="301" t="s">
        <v>782</v>
      </c>
      <c r="Q176" s="301" t="s">
        <v>782</v>
      </c>
      <c r="R176" s="301" t="s">
        <v>782</v>
      </c>
      <c r="S176" s="301" t="s">
        <v>782</v>
      </c>
      <c r="T176" s="385"/>
      <c r="U176" s="310"/>
      <c r="V176" s="301" t="s">
        <v>782</v>
      </c>
      <c r="W176" s="301" t="s">
        <v>782</v>
      </c>
      <c r="X176" s="301" t="s">
        <v>782</v>
      </c>
      <c r="Y176" s="301" t="s">
        <v>782</v>
      </c>
      <c r="Z176" s="301" t="s">
        <v>782</v>
      </c>
      <c r="AA176" s="301" t="s">
        <v>782</v>
      </c>
      <c r="AB176" s="310"/>
      <c r="AC176" s="412" t="s">
        <v>3049</v>
      </c>
      <c r="AD176" s="301"/>
      <c r="AE176" s="322"/>
      <c r="AF176" s="301"/>
      <c r="AG176" s="296"/>
      <c r="AH176" s="408">
        <f t="shared" si="29"/>
        <v>0</v>
      </c>
      <c r="AI176" s="408">
        <f t="shared" si="30"/>
        <v>0</v>
      </c>
      <c r="AJ176" s="408">
        <f t="shared" si="31"/>
        <v>0</v>
      </c>
      <c r="AK176" s="408"/>
      <c r="AL176" s="408">
        <f t="shared" si="32"/>
        <v>0</v>
      </c>
      <c r="AM176" s="408">
        <f t="shared" si="33"/>
        <v>0</v>
      </c>
    </row>
    <row r="177" spans="1:39" ht="16.8">
      <c r="A177" s="308">
        <v>167</v>
      </c>
      <c r="B177" s="111" t="s">
        <v>1421</v>
      </c>
      <c r="C177" s="54" t="s">
        <v>1408</v>
      </c>
      <c r="D177" s="277" t="s">
        <v>1409</v>
      </c>
      <c r="E177" s="277"/>
      <c r="F177" s="277"/>
      <c r="G177" s="277"/>
      <c r="H177" s="277"/>
      <c r="I177" s="277"/>
      <c r="J177" s="398">
        <f t="shared" si="34"/>
        <v>0</v>
      </c>
      <c r="K177" s="277"/>
      <c r="L177" s="277"/>
      <c r="M177" s="277"/>
      <c r="N177" s="301"/>
      <c r="O177" s="301" t="s">
        <v>782</v>
      </c>
      <c r="P177" s="301" t="s">
        <v>782</v>
      </c>
      <c r="Q177" s="301" t="s">
        <v>782</v>
      </c>
      <c r="R177" s="301" t="s">
        <v>782</v>
      </c>
      <c r="S177" s="301" t="s">
        <v>782</v>
      </c>
      <c r="T177" s="310"/>
      <c r="U177" s="301" t="s">
        <v>782</v>
      </c>
      <c r="V177" s="301" t="s">
        <v>782</v>
      </c>
      <c r="W177" s="301" t="s">
        <v>782</v>
      </c>
      <c r="X177" s="301" t="s">
        <v>782</v>
      </c>
      <c r="Y177" s="301" t="s">
        <v>782</v>
      </c>
      <c r="Z177" s="301" t="s">
        <v>782</v>
      </c>
      <c r="AA177" s="301" t="s">
        <v>782</v>
      </c>
      <c r="AB177" s="310"/>
      <c r="AC177" s="412" t="s">
        <v>3018</v>
      </c>
      <c r="AD177" s="301"/>
      <c r="AE177" s="322"/>
      <c r="AF177" s="301"/>
      <c r="AG177" s="296"/>
      <c r="AH177" s="408">
        <f t="shared" si="29"/>
        <v>0</v>
      </c>
      <c r="AI177" s="408">
        <f t="shared" si="30"/>
        <v>0</v>
      </c>
      <c r="AJ177" s="408">
        <f t="shared" si="31"/>
        <v>0</v>
      </c>
      <c r="AK177" s="408"/>
      <c r="AL177" s="408">
        <f t="shared" si="32"/>
        <v>0</v>
      </c>
      <c r="AM177" s="408">
        <f t="shared" si="33"/>
        <v>0</v>
      </c>
    </row>
    <row r="178" spans="1:39">
      <c r="A178" s="308">
        <v>168</v>
      </c>
      <c r="B178" s="111" t="s">
        <v>1422</v>
      </c>
      <c r="C178" s="54" t="s">
        <v>1408</v>
      </c>
      <c r="D178" s="277" t="s">
        <v>1409</v>
      </c>
      <c r="E178" s="323"/>
      <c r="F178" s="319"/>
      <c r="G178" s="277"/>
      <c r="H178" s="277"/>
      <c r="I178" s="318"/>
      <c r="J178" s="398">
        <f t="shared" ref="J178:J207" si="35">SUM(K178:L178)</f>
        <v>0</v>
      </c>
      <c r="K178" s="277"/>
      <c r="L178" s="277"/>
      <c r="M178" s="277"/>
      <c r="N178" s="301"/>
      <c r="O178" s="301" t="s">
        <v>782</v>
      </c>
      <c r="P178" s="310"/>
      <c r="Q178" s="301" t="s">
        <v>782</v>
      </c>
      <c r="R178" s="301" t="s">
        <v>782</v>
      </c>
      <c r="S178" s="301" t="s">
        <v>782</v>
      </c>
      <c r="T178" s="301" t="s">
        <v>782</v>
      </c>
      <c r="U178" s="310"/>
      <c r="V178" s="301" t="s">
        <v>782</v>
      </c>
      <c r="W178" s="301" t="s">
        <v>782</v>
      </c>
      <c r="X178" s="301" t="s">
        <v>782</v>
      </c>
      <c r="Y178" s="301" t="s">
        <v>782</v>
      </c>
      <c r="Z178" s="301" t="s">
        <v>782</v>
      </c>
      <c r="AA178" s="301" t="s">
        <v>782</v>
      </c>
      <c r="AB178" s="310"/>
      <c r="AC178" s="312"/>
      <c r="AD178" s="301"/>
      <c r="AE178" s="322"/>
      <c r="AF178" s="301"/>
      <c r="AG178" s="296"/>
      <c r="AH178" s="408">
        <f t="shared" si="29"/>
        <v>0</v>
      </c>
      <c r="AI178" s="408">
        <f t="shared" si="30"/>
        <v>0</v>
      </c>
      <c r="AJ178" s="408">
        <f t="shared" si="31"/>
        <v>0</v>
      </c>
      <c r="AK178" s="408"/>
      <c r="AL178" s="408">
        <f t="shared" si="32"/>
        <v>0</v>
      </c>
      <c r="AM178" s="408">
        <f t="shared" si="33"/>
        <v>0</v>
      </c>
    </row>
    <row r="179" spans="1:39" ht="27.6">
      <c r="A179" s="308">
        <v>169</v>
      </c>
      <c r="B179" s="111" t="s">
        <v>1423</v>
      </c>
      <c r="C179" s="54" t="s">
        <v>1408</v>
      </c>
      <c r="D179" s="277" t="s">
        <v>1409</v>
      </c>
      <c r="E179" s="277"/>
      <c r="F179" s="277"/>
      <c r="G179" s="277"/>
      <c r="H179" s="277"/>
      <c r="I179" s="277"/>
      <c r="J179" s="398">
        <f t="shared" si="35"/>
        <v>0</v>
      </c>
      <c r="K179" s="277"/>
      <c r="L179" s="277"/>
      <c r="M179" s="277"/>
      <c r="N179" s="301"/>
      <c r="O179" s="301" t="s">
        <v>782</v>
      </c>
      <c r="P179" s="310"/>
      <c r="Q179" s="301" t="s">
        <v>782</v>
      </c>
      <c r="R179" s="301" t="s">
        <v>782</v>
      </c>
      <c r="S179" s="385"/>
      <c r="T179" s="301" t="s">
        <v>782</v>
      </c>
      <c r="U179" s="301" t="s">
        <v>782</v>
      </c>
      <c r="V179" s="301" t="s">
        <v>782</v>
      </c>
      <c r="W179" s="301" t="s">
        <v>782</v>
      </c>
      <c r="X179" s="301" t="s">
        <v>782</v>
      </c>
      <c r="Y179" s="301" t="s">
        <v>782</v>
      </c>
      <c r="Z179" s="301" t="s">
        <v>782</v>
      </c>
      <c r="AA179" s="301" t="s">
        <v>782</v>
      </c>
      <c r="AB179" s="310"/>
      <c r="AC179" s="312" t="str">
        <f>$P$8</f>
        <v>экз./100 взм. сачка</v>
      </c>
      <c r="AD179" s="301"/>
      <c r="AE179" s="322"/>
      <c r="AF179" s="301"/>
      <c r="AG179" s="296"/>
      <c r="AH179" s="408">
        <f t="shared" si="29"/>
        <v>0</v>
      </c>
      <c r="AI179" s="408">
        <f t="shared" si="30"/>
        <v>0</v>
      </c>
      <c r="AJ179" s="408">
        <f t="shared" si="31"/>
        <v>0</v>
      </c>
      <c r="AK179" s="408"/>
      <c r="AL179" s="408">
        <f t="shared" si="32"/>
        <v>0</v>
      </c>
      <c r="AM179" s="408">
        <f t="shared" si="33"/>
        <v>0</v>
      </c>
    </row>
    <row r="180" spans="1:39">
      <c r="A180" s="308">
        <v>170</v>
      </c>
      <c r="B180" s="111" t="s">
        <v>1424</v>
      </c>
      <c r="C180" s="54" t="s">
        <v>1408</v>
      </c>
      <c r="D180" s="277" t="s">
        <v>1409</v>
      </c>
      <c r="E180" s="323"/>
      <c r="F180" s="319"/>
      <c r="G180" s="277"/>
      <c r="H180" s="277"/>
      <c r="I180" s="318"/>
      <c r="J180" s="398">
        <f t="shared" si="35"/>
        <v>0</v>
      </c>
      <c r="K180" s="277"/>
      <c r="L180" s="277"/>
      <c r="M180" s="277"/>
      <c r="N180" s="301"/>
      <c r="O180" s="385"/>
      <c r="P180" s="301" t="s">
        <v>782</v>
      </c>
      <c r="Q180" s="310"/>
      <c r="R180" s="310"/>
      <c r="S180" s="301" t="s">
        <v>782</v>
      </c>
      <c r="T180" s="301" t="s">
        <v>782</v>
      </c>
      <c r="U180" s="301" t="s">
        <v>782</v>
      </c>
      <c r="V180" s="385"/>
      <c r="W180" s="301" t="s">
        <v>782</v>
      </c>
      <c r="X180" s="301" t="s">
        <v>782</v>
      </c>
      <c r="Y180" s="301" t="s">
        <v>782</v>
      </c>
      <c r="Z180" s="301" t="s">
        <v>782</v>
      </c>
      <c r="AA180" s="301" t="s">
        <v>782</v>
      </c>
      <c r="AB180" s="310"/>
      <c r="AC180" s="312" t="str">
        <f>$Q$8</f>
        <v>экз./растение (орган)</v>
      </c>
      <c r="AD180" s="301"/>
      <c r="AE180" s="322"/>
      <c r="AF180" s="301"/>
      <c r="AG180" s="296"/>
      <c r="AH180" s="408">
        <f t="shared" si="29"/>
        <v>0</v>
      </c>
      <c r="AI180" s="408">
        <f t="shared" si="30"/>
        <v>0</v>
      </c>
      <c r="AJ180" s="408">
        <f t="shared" si="31"/>
        <v>0</v>
      </c>
      <c r="AK180" s="408"/>
      <c r="AL180" s="408">
        <f t="shared" si="32"/>
        <v>0</v>
      </c>
      <c r="AM180" s="408">
        <f t="shared" si="33"/>
        <v>0</v>
      </c>
    </row>
    <row r="181" spans="1:39">
      <c r="A181" s="308">
        <v>171</v>
      </c>
      <c r="B181" s="111" t="s">
        <v>1425</v>
      </c>
      <c r="C181" s="54" t="s">
        <v>1408</v>
      </c>
      <c r="D181" s="277" t="s">
        <v>1409</v>
      </c>
      <c r="E181" s="323"/>
      <c r="F181" s="319"/>
      <c r="G181" s="277"/>
      <c r="H181" s="277"/>
      <c r="I181" s="318"/>
      <c r="J181" s="398">
        <f t="shared" si="35"/>
        <v>0</v>
      </c>
      <c r="K181" s="277"/>
      <c r="L181" s="277"/>
      <c r="M181" s="277"/>
      <c r="N181" s="301"/>
      <c r="O181" s="301" t="s">
        <v>782</v>
      </c>
      <c r="P181" s="310"/>
      <c r="Q181" s="310"/>
      <c r="R181" s="301" t="s">
        <v>782</v>
      </c>
      <c r="S181" s="301" t="s">
        <v>782</v>
      </c>
      <c r="T181" s="385"/>
      <c r="U181" s="301" t="s">
        <v>782</v>
      </c>
      <c r="V181" s="301" t="s">
        <v>782</v>
      </c>
      <c r="W181" s="301" t="s">
        <v>782</v>
      </c>
      <c r="X181" s="301" t="s">
        <v>782</v>
      </c>
      <c r="Y181" s="301" t="s">
        <v>782</v>
      </c>
      <c r="Z181" s="301" t="s">
        <v>782</v>
      </c>
      <c r="AA181" s="301" t="s">
        <v>782</v>
      </c>
      <c r="AB181" s="310"/>
      <c r="AC181" s="312"/>
      <c r="AD181" s="301"/>
      <c r="AE181" s="322"/>
      <c r="AF181" s="301"/>
      <c r="AG181" s="296"/>
      <c r="AH181" s="408">
        <f t="shared" si="29"/>
        <v>0</v>
      </c>
      <c r="AI181" s="408">
        <f t="shared" si="30"/>
        <v>0</v>
      </c>
      <c r="AJ181" s="408">
        <f t="shared" si="31"/>
        <v>0</v>
      </c>
      <c r="AK181" s="408"/>
      <c r="AL181" s="408">
        <f t="shared" si="32"/>
        <v>0</v>
      </c>
      <c r="AM181" s="408">
        <f t="shared" si="33"/>
        <v>0</v>
      </c>
    </row>
    <row r="182" spans="1:39">
      <c r="A182" s="308">
        <v>172</v>
      </c>
      <c r="B182" s="304" t="s">
        <v>1426</v>
      </c>
      <c r="C182" s="54" t="s">
        <v>1408</v>
      </c>
      <c r="D182" s="277" t="s">
        <v>1409</v>
      </c>
      <c r="E182" s="399">
        <f>MAX(E183,E184)</f>
        <v>0</v>
      </c>
      <c r="F182" s="399">
        <f>SUM(F183,F184)</f>
        <v>0</v>
      </c>
      <c r="G182" s="399">
        <f>MAX(G183,G184)</f>
        <v>0</v>
      </c>
      <c r="H182" s="399">
        <f>MAX(H183,H184)</f>
        <v>0</v>
      </c>
      <c r="I182" s="399">
        <f>MAX(I183,I184)</f>
        <v>0</v>
      </c>
      <c r="J182" s="398">
        <f t="shared" si="35"/>
        <v>0</v>
      </c>
      <c r="K182" s="399">
        <f>SUM(K183,K184)</f>
        <v>0</v>
      </c>
      <c r="L182" s="399">
        <f>SUM(L183,L184)</f>
        <v>0</v>
      </c>
      <c r="M182" s="399">
        <f>SUM(M183,M184)</f>
        <v>0</v>
      </c>
      <c r="N182" s="399">
        <f>SUM(N183,N184)</f>
        <v>0</v>
      </c>
      <c r="O182" s="301" t="s">
        <v>782</v>
      </c>
      <c r="P182" s="301" t="s">
        <v>782</v>
      </c>
      <c r="Q182" s="301" t="s">
        <v>782</v>
      </c>
      <c r="R182" s="301" t="s">
        <v>782</v>
      </c>
      <c r="S182" s="301" t="s">
        <v>782</v>
      </c>
      <c r="T182" s="301" t="s">
        <v>782</v>
      </c>
      <c r="U182" s="301" t="s">
        <v>782</v>
      </c>
      <c r="V182" s="301" t="s">
        <v>782</v>
      </c>
      <c r="W182" s="301" t="s">
        <v>782</v>
      </c>
      <c r="X182" s="301" t="s">
        <v>782</v>
      </c>
      <c r="Y182" s="301" t="s">
        <v>782</v>
      </c>
      <c r="Z182" s="301" t="s">
        <v>782</v>
      </c>
      <c r="AA182" s="301" t="s">
        <v>782</v>
      </c>
      <c r="AB182" s="301" t="s">
        <v>782</v>
      </c>
      <c r="AC182" s="312"/>
      <c r="AD182" s="301"/>
      <c r="AE182" s="322"/>
      <c r="AF182" s="301"/>
      <c r="AG182" s="296"/>
      <c r="AH182" s="408">
        <f t="shared" si="29"/>
        <v>0</v>
      </c>
      <c r="AI182" s="408">
        <f t="shared" si="30"/>
        <v>0</v>
      </c>
      <c r="AJ182" s="408">
        <f t="shared" si="31"/>
        <v>0</v>
      </c>
      <c r="AK182" s="408"/>
      <c r="AL182" s="408">
        <f t="shared" si="32"/>
        <v>0</v>
      </c>
      <c r="AM182" s="408">
        <f t="shared" si="33"/>
        <v>0</v>
      </c>
    </row>
    <row r="183" spans="1:39">
      <c r="A183" s="308">
        <v>173</v>
      </c>
      <c r="B183" s="304" t="s">
        <v>1742</v>
      </c>
      <c r="C183" s="305" t="s">
        <v>1408</v>
      </c>
      <c r="D183" s="306" t="s">
        <v>1409</v>
      </c>
      <c r="E183" s="399">
        <f t="shared" ref="E183:I184" si="36">MAX(E186,E189,E192,E195,E198)</f>
        <v>0</v>
      </c>
      <c r="F183" s="399">
        <f t="shared" si="36"/>
        <v>0</v>
      </c>
      <c r="G183" s="399">
        <f t="shared" si="36"/>
        <v>0</v>
      </c>
      <c r="H183" s="399">
        <f t="shared" si="36"/>
        <v>0</v>
      </c>
      <c r="I183" s="399">
        <f t="shared" si="36"/>
        <v>0</v>
      </c>
      <c r="J183" s="398">
        <f t="shared" si="35"/>
        <v>0</v>
      </c>
      <c r="K183" s="399">
        <f t="shared" ref="K183:N184" si="37">SUM(K186,K189,K192,K195,K198)</f>
        <v>0</v>
      </c>
      <c r="L183" s="399">
        <f t="shared" si="37"/>
        <v>0</v>
      </c>
      <c r="M183" s="399">
        <f t="shared" si="37"/>
        <v>0</v>
      </c>
      <c r="N183" s="399">
        <f t="shared" si="37"/>
        <v>0</v>
      </c>
      <c r="O183" s="312" t="s">
        <v>782</v>
      </c>
      <c r="P183" s="312" t="s">
        <v>782</v>
      </c>
      <c r="Q183" s="312" t="s">
        <v>782</v>
      </c>
      <c r="R183" s="312" t="s">
        <v>782</v>
      </c>
      <c r="S183" s="312" t="s">
        <v>782</v>
      </c>
      <c r="T183" s="312" t="s">
        <v>782</v>
      </c>
      <c r="U183" s="312" t="s">
        <v>782</v>
      </c>
      <c r="V183" s="312" t="s">
        <v>782</v>
      </c>
      <c r="W183" s="312" t="s">
        <v>782</v>
      </c>
      <c r="X183" s="312" t="s">
        <v>782</v>
      </c>
      <c r="Y183" s="312" t="s">
        <v>782</v>
      </c>
      <c r="Z183" s="301" t="s">
        <v>782</v>
      </c>
      <c r="AA183" s="301" t="s">
        <v>782</v>
      </c>
      <c r="AB183" s="301" t="s">
        <v>782</v>
      </c>
      <c r="AC183" s="312"/>
      <c r="AD183" s="301"/>
      <c r="AE183" s="322"/>
      <c r="AF183" s="301"/>
      <c r="AG183" s="296"/>
      <c r="AH183" s="408">
        <f t="shared" si="29"/>
        <v>0</v>
      </c>
      <c r="AI183" s="408">
        <f t="shared" si="30"/>
        <v>0</v>
      </c>
      <c r="AJ183" s="408">
        <f t="shared" si="31"/>
        <v>0</v>
      </c>
      <c r="AK183" s="408"/>
      <c r="AL183" s="408">
        <f t="shared" si="32"/>
        <v>0</v>
      </c>
      <c r="AM183" s="408">
        <f t="shared" si="33"/>
        <v>0</v>
      </c>
    </row>
    <row r="184" spans="1:39">
      <c r="A184" s="308">
        <v>174</v>
      </c>
      <c r="B184" s="304" t="s">
        <v>1741</v>
      </c>
      <c r="C184" s="305" t="s">
        <v>1408</v>
      </c>
      <c r="D184" s="306" t="s">
        <v>1409</v>
      </c>
      <c r="E184" s="399">
        <f t="shared" si="36"/>
        <v>0</v>
      </c>
      <c r="F184" s="399">
        <f t="shared" si="36"/>
        <v>0</v>
      </c>
      <c r="G184" s="399">
        <f t="shared" si="36"/>
        <v>0</v>
      </c>
      <c r="H184" s="399">
        <f t="shared" si="36"/>
        <v>0</v>
      </c>
      <c r="I184" s="399">
        <f t="shared" si="36"/>
        <v>0</v>
      </c>
      <c r="J184" s="398">
        <f t="shared" si="35"/>
        <v>0</v>
      </c>
      <c r="K184" s="399">
        <f t="shared" si="37"/>
        <v>0</v>
      </c>
      <c r="L184" s="399">
        <f t="shared" si="37"/>
        <v>0</v>
      </c>
      <c r="M184" s="399">
        <f t="shared" si="37"/>
        <v>0</v>
      </c>
      <c r="N184" s="399">
        <f t="shared" si="37"/>
        <v>0</v>
      </c>
      <c r="O184" s="312" t="s">
        <v>782</v>
      </c>
      <c r="P184" s="312" t="s">
        <v>782</v>
      </c>
      <c r="Q184" s="312" t="s">
        <v>782</v>
      </c>
      <c r="R184" s="312" t="s">
        <v>782</v>
      </c>
      <c r="S184" s="312" t="s">
        <v>782</v>
      </c>
      <c r="T184" s="312" t="s">
        <v>782</v>
      </c>
      <c r="U184" s="312" t="s">
        <v>782</v>
      </c>
      <c r="V184" s="312" t="s">
        <v>782</v>
      </c>
      <c r="W184" s="312" t="s">
        <v>782</v>
      </c>
      <c r="X184" s="312" t="s">
        <v>782</v>
      </c>
      <c r="Y184" s="312" t="s">
        <v>782</v>
      </c>
      <c r="Z184" s="301" t="s">
        <v>782</v>
      </c>
      <c r="AA184" s="301" t="s">
        <v>782</v>
      </c>
      <c r="AB184" s="301" t="s">
        <v>782</v>
      </c>
      <c r="AC184" s="312"/>
      <c r="AD184" s="301"/>
      <c r="AE184" s="322"/>
      <c r="AF184" s="301"/>
      <c r="AG184" s="296"/>
      <c r="AH184" s="408">
        <f t="shared" si="29"/>
        <v>0</v>
      </c>
      <c r="AI184" s="408">
        <f t="shared" si="30"/>
        <v>0</v>
      </c>
      <c r="AJ184" s="408">
        <f t="shared" si="31"/>
        <v>0</v>
      </c>
      <c r="AK184" s="408"/>
      <c r="AL184" s="408">
        <f t="shared" si="32"/>
        <v>0</v>
      </c>
      <c r="AM184" s="408">
        <f t="shared" si="33"/>
        <v>0</v>
      </c>
    </row>
    <row r="185" spans="1:39">
      <c r="A185" s="308">
        <v>175</v>
      </c>
      <c r="B185" s="111" t="s">
        <v>1427</v>
      </c>
      <c r="C185" s="54" t="s">
        <v>1408</v>
      </c>
      <c r="D185" s="277" t="s">
        <v>1409</v>
      </c>
      <c r="E185" s="323"/>
      <c r="F185" s="399">
        <f>SUM(F186:F187)</f>
        <v>0</v>
      </c>
      <c r="G185" s="277"/>
      <c r="H185" s="277"/>
      <c r="I185" s="277"/>
      <c r="J185" s="398">
        <f t="shared" si="35"/>
        <v>0</v>
      </c>
      <c r="K185" s="399">
        <f>SUM(K186:K187)</f>
        <v>0</v>
      </c>
      <c r="L185" s="399">
        <f>SUM(L186:L187)</f>
        <v>0</v>
      </c>
      <c r="M185" s="399">
        <f>SUM(M186:M187)</f>
        <v>0</v>
      </c>
      <c r="N185" s="401">
        <f>SUM(N186:N187)</f>
        <v>0</v>
      </c>
      <c r="O185" s="301" t="s">
        <v>782</v>
      </c>
      <c r="P185" s="301" t="s">
        <v>782</v>
      </c>
      <c r="Q185" s="301" t="s">
        <v>782</v>
      </c>
      <c r="R185" s="301" t="s">
        <v>782</v>
      </c>
      <c r="S185" s="301" t="s">
        <v>782</v>
      </c>
      <c r="T185" s="301" t="s">
        <v>782</v>
      </c>
      <c r="U185" s="301" t="s">
        <v>782</v>
      </c>
      <c r="V185" s="301" t="s">
        <v>782</v>
      </c>
      <c r="W185" s="301" t="s">
        <v>782</v>
      </c>
      <c r="X185" s="301" t="s">
        <v>782</v>
      </c>
      <c r="Y185" s="301" t="s">
        <v>782</v>
      </c>
      <c r="Z185" s="301" t="s">
        <v>782</v>
      </c>
      <c r="AA185" s="301" t="s">
        <v>782</v>
      </c>
      <c r="AB185" s="301" t="s">
        <v>782</v>
      </c>
      <c r="AC185" s="312"/>
      <c r="AD185" s="301"/>
      <c r="AE185" s="322"/>
      <c r="AF185" s="301"/>
      <c r="AG185" s="296"/>
      <c r="AH185" s="408">
        <f t="shared" si="29"/>
        <v>0</v>
      </c>
      <c r="AI185" s="408">
        <f t="shared" si="30"/>
        <v>0</v>
      </c>
      <c r="AJ185" s="408">
        <f t="shared" si="31"/>
        <v>0</v>
      </c>
      <c r="AK185" s="408"/>
      <c r="AL185" s="408">
        <f t="shared" si="32"/>
        <v>0</v>
      </c>
      <c r="AM185" s="408">
        <f t="shared" si="33"/>
        <v>0</v>
      </c>
    </row>
    <row r="186" spans="1:39">
      <c r="A186" s="308">
        <v>176</v>
      </c>
      <c r="B186" s="111" t="s">
        <v>1742</v>
      </c>
      <c r="C186" s="54" t="s">
        <v>1408</v>
      </c>
      <c r="D186" s="277" t="s">
        <v>1409</v>
      </c>
      <c r="E186" s="323"/>
      <c r="F186" s="319"/>
      <c r="G186" s="277"/>
      <c r="H186" s="277"/>
      <c r="I186" s="277"/>
      <c r="J186" s="398">
        <f t="shared" si="35"/>
        <v>0</v>
      </c>
      <c r="K186" s="277"/>
      <c r="L186" s="277"/>
      <c r="M186" s="277"/>
      <c r="N186" s="301"/>
      <c r="O186" s="301" t="s">
        <v>782</v>
      </c>
      <c r="P186" s="301" t="s">
        <v>782</v>
      </c>
      <c r="Q186" s="301" t="s">
        <v>782</v>
      </c>
      <c r="R186" s="301" t="s">
        <v>782</v>
      </c>
      <c r="S186" s="301" t="s">
        <v>782</v>
      </c>
      <c r="T186" s="385"/>
      <c r="U186" s="301" t="s">
        <v>782</v>
      </c>
      <c r="V186" s="301" t="s">
        <v>782</v>
      </c>
      <c r="W186" s="301" t="s">
        <v>782</v>
      </c>
      <c r="X186" s="301" t="s">
        <v>782</v>
      </c>
      <c r="Y186" s="301" t="s">
        <v>782</v>
      </c>
      <c r="Z186" s="301" t="s">
        <v>782</v>
      </c>
      <c r="AA186" s="301" t="s">
        <v>782</v>
      </c>
      <c r="AB186" s="310"/>
      <c r="AC186" s="312" t="s">
        <v>3028</v>
      </c>
      <c r="AD186" s="301"/>
      <c r="AE186" s="322"/>
      <c r="AF186" s="301"/>
      <c r="AG186" s="296"/>
      <c r="AH186" s="408">
        <f t="shared" si="29"/>
        <v>0</v>
      </c>
      <c r="AI186" s="408">
        <f t="shared" si="30"/>
        <v>0</v>
      </c>
      <c r="AJ186" s="408">
        <f t="shared" si="31"/>
        <v>0</v>
      </c>
      <c r="AK186" s="408"/>
      <c r="AL186" s="408">
        <f t="shared" si="32"/>
        <v>0</v>
      </c>
      <c r="AM186" s="408">
        <f t="shared" si="33"/>
        <v>0</v>
      </c>
    </row>
    <row r="187" spans="1:39">
      <c r="A187" s="308">
        <v>177</v>
      </c>
      <c r="B187" s="111" t="s">
        <v>1741</v>
      </c>
      <c r="C187" s="54" t="s">
        <v>1408</v>
      </c>
      <c r="D187" s="277" t="s">
        <v>1409</v>
      </c>
      <c r="E187" s="323"/>
      <c r="F187" s="319"/>
      <c r="G187" s="277"/>
      <c r="H187" s="277"/>
      <c r="I187" s="277"/>
      <c r="J187" s="398">
        <f t="shared" si="35"/>
        <v>0</v>
      </c>
      <c r="K187" s="277"/>
      <c r="L187" s="277"/>
      <c r="M187" s="277"/>
      <c r="N187" s="301"/>
      <c r="O187" s="301" t="s">
        <v>782</v>
      </c>
      <c r="P187" s="310"/>
      <c r="Q187" s="301" t="s">
        <v>782</v>
      </c>
      <c r="R187" s="301" t="s">
        <v>782</v>
      </c>
      <c r="S187" s="301" t="s">
        <v>782</v>
      </c>
      <c r="T187" s="301" t="s">
        <v>782</v>
      </c>
      <c r="U187" s="301" t="s">
        <v>782</v>
      </c>
      <c r="V187" s="301" t="s">
        <v>782</v>
      </c>
      <c r="W187" s="301" t="s">
        <v>782</v>
      </c>
      <c r="X187" s="301" t="s">
        <v>782</v>
      </c>
      <c r="Y187" s="301" t="s">
        <v>782</v>
      </c>
      <c r="Z187" s="301" t="s">
        <v>782</v>
      </c>
      <c r="AA187" s="301" t="s">
        <v>782</v>
      </c>
      <c r="AB187" s="301" t="s">
        <v>782</v>
      </c>
      <c r="AC187" s="312" t="str">
        <f>$P$8</f>
        <v>экз./100 взм. сачка</v>
      </c>
      <c r="AD187" s="301"/>
      <c r="AE187" s="322"/>
      <c r="AF187" s="301"/>
      <c r="AG187" s="296"/>
      <c r="AH187" s="408">
        <f t="shared" si="29"/>
        <v>0</v>
      </c>
      <c r="AI187" s="408">
        <f t="shared" si="30"/>
        <v>0</v>
      </c>
      <c r="AJ187" s="408">
        <f t="shared" si="31"/>
        <v>0</v>
      </c>
      <c r="AK187" s="408"/>
      <c r="AL187" s="408">
        <f t="shared" si="32"/>
        <v>0</v>
      </c>
      <c r="AM187" s="408">
        <f t="shared" si="33"/>
        <v>0</v>
      </c>
    </row>
    <row r="188" spans="1:39">
      <c r="A188" s="308">
        <v>178</v>
      </c>
      <c r="B188" s="111" t="s">
        <v>1428</v>
      </c>
      <c r="C188" s="54" t="s">
        <v>1408</v>
      </c>
      <c r="D188" s="277" t="s">
        <v>1409</v>
      </c>
      <c r="E188" s="277"/>
      <c r="F188" s="399">
        <f>SUM(F189:F190)</f>
        <v>0</v>
      </c>
      <c r="G188" s="277"/>
      <c r="H188" s="277"/>
      <c r="I188" s="277"/>
      <c r="J188" s="398">
        <f t="shared" si="35"/>
        <v>0</v>
      </c>
      <c r="K188" s="399">
        <f>SUM(K189:K190)</f>
        <v>0</v>
      </c>
      <c r="L188" s="399">
        <f>SUM(L189:L190)</f>
        <v>0</v>
      </c>
      <c r="M188" s="399">
        <f>SUM(M189:M190)</f>
        <v>0</v>
      </c>
      <c r="N188" s="401">
        <f>SUM(N189:N190)</f>
        <v>0</v>
      </c>
      <c r="O188" s="385"/>
      <c r="P188" s="301" t="s">
        <v>782</v>
      </c>
      <c r="Q188" s="301" t="s">
        <v>782</v>
      </c>
      <c r="R188" s="301" t="s">
        <v>782</v>
      </c>
      <c r="S188" s="301" t="s">
        <v>782</v>
      </c>
      <c r="T188" s="301" t="s">
        <v>782</v>
      </c>
      <c r="U188" s="301" t="s">
        <v>782</v>
      </c>
      <c r="V188" s="301" t="s">
        <v>782</v>
      </c>
      <c r="W188" s="301" t="s">
        <v>782</v>
      </c>
      <c r="X188" s="301" t="s">
        <v>782</v>
      </c>
      <c r="Y188" s="301" t="s">
        <v>782</v>
      </c>
      <c r="Z188" s="301" t="s">
        <v>782</v>
      </c>
      <c r="AA188" s="301" t="s">
        <v>782</v>
      </c>
      <c r="AB188" s="301" t="s">
        <v>782</v>
      </c>
      <c r="AC188" s="312"/>
      <c r="AD188" s="301"/>
      <c r="AE188" s="322"/>
      <c r="AF188" s="301"/>
      <c r="AG188" s="296"/>
      <c r="AH188" s="408">
        <f t="shared" si="29"/>
        <v>0</v>
      </c>
      <c r="AI188" s="408">
        <f t="shared" si="30"/>
        <v>0</v>
      </c>
      <c r="AJ188" s="408">
        <f t="shared" si="31"/>
        <v>0</v>
      </c>
      <c r="AK188" s="408"/>
      <c r="AL188" s="408">
        <f t="shared" si="32"/>
        <v>0</v>
      </c>
      <c r="AM188" s="408">
        <f t="shared" si="33"/>
        <v>0</v>
      </c>
    </row>
    <row r="189" spans="1:39">
      <c r="A189" s="308">
        <v>179</v>
      </c>
      <c r="B189" s="111" t="s">
        <v>1742</v>
      </c>
      <c r="C189" s="54" t="s">
        <v>1408</v>
      </c>
      <c r="D189" s="277" t="s">
        <v>1409</v>
      </c>
      <c r="E189" s="277"/>
      <c r="F189" s="277"/>
      <c r="G189" s="277"/>
      <c r="H189" s="277"/>
      <c r="I189" s="277"/>
      <c r="J189" s="398">
        <f t="shared" si="35"/>
        <v>0</v>
      </c>
      <c r="K189" s="277"/>
      <c r="L189" s="277"/>
      <c r="M189" s="277"/>
      <c r="N189" s="301"/>
      <c r="O189" s="301" t="s">
        <v>782</v>
      </c>
      <c r="P189" s="301" t="s">
        <v>782</v>
      </c>
      <c r="Q189" s="301" t="s">
        <v>782</v>
      </c>
      <c r="R189" s="301" t="s">
        <v>782</v>
      </c>
      <c r="S189" s="301" t="s">
        <v>782</v>
      </c>
      <c r="T189" s="301" t="s">
        <v>782</v>
      </c>
      <c r="U189" s="301" t="s">
        <v>782</v>
      </c>
      <c r="V189" s="301" t="s">
        <v>782</v>
      </c>
      <c r="W189" s="301" t="s">
        <v>782</v>
      </c>
      <c r="X189" s="301" t="s">
        <v>782</v>
      </c>
      <c r="Y189" s="301" t="s">
        <v>782</v>
      </c>
      <c r="Z189" s="301" t="s">
        <v>782</v>
      </c>
      <c r="AA189" s="301" t="s">
        <v>782</v>
      </c>
      <c r="AB189" s="310"/>
      <c r="AC189" s="312" t="s">
        <v>3028</v>
      </c>
      <c r="AD189" s="301"/>
      <c r="AE189" s="322"/>
      <c r="AF189" s="301"/>
      <c r="AG189" s="296"/>
      <c r="AH189" s="408">
        <f t="shared" si="29"/>
        <v>0</v>
      </c>
      <c r="AI189" s="408">
        <f t="shared" si="30"/>
        <v>0</v>
      </c>
      <c r="AJ189" s="408">
        <f t="shared" si="31"/>
        <v>0</v>
      </c>
      <c r="AK189" s="408"/>
      <c r="AL189" s="408">
        <f t="shared" si="32"/>
        <v>0</v>
      </c>
      <c r="AM189" s="408">
        <f t="shared" si="33"/>
        <v>0</v>
      </c>
    </row>
    <row r="190" spans="1:39">
      <c r="A190" s="308">
        <v>180</v>
      </c>
      <c r="B190" s="111" t="s">
        <v>1741</v>
      </c>
      <c r="C190" s="54" t="s">
        <v>1408</v>
      </c>
      <c r="D190" s="277" t="s">
        <v>1409</v>
      </c>
      <c r="E190" s="277"/>
      <c r="F190" s="277"/>
      <c r="G190" s="277"/>
      <c r="H190" s="277"/>
      <c r="I190" s="277"/>
      <c r="J190" s="398">
        <f t="shared" si="35"/>
        <v>0</v>
      </c>
      <c r="K190" s="277"/>
      <c r="L190" s="277"/>
      <c r="M190" s="277"/>
      <c r="N190" s="301"/>
      <c r="O190" s="301" t="s">
        <v>782</v>
      </c>
      <c r="P190" s="310"/>
      <c r="Q190" s="301" t="s">
        <v>782</v>
      </c>
      <c r="R190" s="301" t="s">
        <v>782</v>
      </c>
      <c r="S190" s="301" t="s">
        <v>782</v>
      </c>
      <c r="T190" s="301" t="s">
        <v>782</v>
      </c>
      <c r="U190" s="301" t="s">
        <v>782</v>
      </c>
      <c r="V190" s="301" t="s">
        <v>782</v>
      </c>
      <c r="W190" s="301" t="s">
        <v>782</v>
      </c>
      <c r="X190" s="301" t="s">
        <v>782</v>
      </c>
      <c r="Y190" s="301" t="s">
        <v>782</v>
      </c>
      <c r="Z190" s="301" t="s">
        <v>782</v>
      </c>
      <c r="AA190" s="301" t="s">
        <v>782</v>
      </c>
      <c r="AB190" s="301" t="s">
        <v>782</v>
      </c>
      <c r="AC190" s="312" t="str">
        <f>$P$8</f>
        <v>экз./100 взм. сачка</v>
      </c>
      <c r="AD190" s="301"/>
      <c r="AE190" s="322"/>
      <c r="AF190" s="301"/>
      <c r="AG190" s="296"/>
      <c r="AH190" s="408">
        <f t="shared" si="29"/>
        <v>0</v>
      </c>
      <c r="AI190" s="408">
        <f t="shared" si="30"/>
        <v>0</v>
      </c>
      <c r="AJ190" s="408">
        <f t="shared" si="31"/>
        <v>0</v>
      </c>
      <c r="AK190" s="408"/>
      <c r="AL190" s="408">
        <f t="shared" si="32"/>
        <v>0</v>
      </c>
      <c r="AM190" s="408">
        <f t="shared" si="33"/>
        <v>0</v>
      </c>
    </row>
    <row r="191" spans="1:39">
      <c r="A191" s="308">
        <v>181</v>
      </c>
      <c r="B191" s="111" t="s">
        <v>1429</v>
      </c>
      <c r="C191" s="54" t="s">
        <v>1408</v>
      </c>
      <c r="D191" s="277" t="s">
        <v>1409</v>
      </c>
      <c r="E191" s="277"/>
      <c r="F191" s="399">
        <f>SUM(F192:F193)</f>
        <v>0</v>
      </c>
      <c r="G191" s="277"/>
      <c r="H191" s="277"/>
      <c r="I191" s="277"/>
      <c r="J191" s="398">
        <f t="shared" si="35"/>
        <v>0</v>
      </c>
      <c r="K191" s="399">
        <f>SUM(K192:K193)</f>
        <v>0</v>
      </c>
      <c r="L191" s="399">
        <f>SUM(L192:L193)</f>
        <v>0</v>
      </c>
      <c r="M191" s="399">
        <f>SUM(M192:M193)</f>
        <v>0</v>
      </c>
      <c r="N191" s="401">
        <f>SUM(N192:N193)</f>
        <v>0</v>
      </c>
      <c r="O191" s="301" t="s">
        <v>782</v>
      </c>
      <c r="P191" s="301" t="s">
        <v>782</v>
      </c>
      <c r="Q191" s="301" t="s">
        <v>782</v>
      </c>
      <c r="R191" s="301" t="s">
        <v>782</v>
      </c>
      <c r="S191" s="301" t="s">
        <v>782</v>
      </c>
      <c r="T191" s="301" t="s">
        <v>782</v>
      </c>
      <c r="U191" s="301" t="s">
        <v>782</v>
      </c>
      <c r="V191" s="301" t="s">
        <v>782</v>
      </c>
      <c r="W191" s="301" t="s">
        <v>782</v>
      </c>
      <c r="X191" s="301" t="s">
        <v>782</v>
      </c>
      <c r="Y191" s="301" t="s">
        <v>782</v>
      </c>
      <c r="Z191" s="301" t="s">
        <v>782</v>
      </c>
      <c r="AA191" s="301" t="s">
        <v>782</v>
      </c>
      <c r="AB191" s="301" t="s">
        <v>782</v>
      </c>
      <c r="AC191" s="312"/>
      <c r="AD191" s="301"/>
      <c r="AE191" s="322"/>
      <c r="AF191" s="301"/>
      <c r="AG191" s="296"/>
      <c r="AH191" s="408">
        <f t="shared" si="29"/>
        <v>0</v>
      </c>
      <c r="AI191" s="408">
        <f t="shared" si="30"/>
        <v>0</v>
      </c>
      <c r="AJ191" s="408">
        <f t="shared" si="31"/>
        <v>0</v>
      </c>
      <c r="AK191" s="408"/>
      <c r="AL191" s="408">
        <f t="shared" si="32"/>
        <v>0</v>
      </c>
      <c r="AM191" s="408">
        <f t="shared" si="33"/>
        <v>0</v>
      </c>
    </row>
    <row r="192" spans="1:39">
      <c r="A192" s="308">
        <v>182</v>
      </c>
      <c r="B192" s="111" t="s">
        <v>1742</v>
      </c>
      <c r="C192" s="54" t="s">
        <v>1408</v>
      </c>
      <c r="D192" s="277" t="s">
        <v>1409</v>
      </c>
      <c r="E192" s="277"/>
      <c r="F192" s="277"/>
      <c r="G192" s="277"/>
      <c r="H192" s="277"/>
      <c r="I192" s="277"/>
      <c r="J192" s="398">
        <f t="shared" si="35"/>
        <v>0</v>
      </c>
      <c r="K192" s="277"/>
      <c r="L192" s="277"/>
      <c r="M192" s="277"/>
      <c r="N192" s="301"/>
      <c r="O192" s="301" t="s">
        <v>782</v>
      </c>
      <c r="P192" s="301" t="s">
        <v>782</v>
      </c>
      <c r="Q192" s="301" t="s">
        <v>782</v>
      </c>
      <c r="R192" s="301" t="s">
        <v>782</v>
      </c>
      <c r="S192" s="301" t="s">
        <v>782</v>
      </c>
      <c r="T192" s="385"/>
      <c r="U192" s="301" t="s">
        <v>782</v>
      </c>
      <c r="V192" s="301" t="s">
        <v>782</v>
      </c>
      <c r="W192" s="301" t="s">
        <v>782</v>
      </c>
      <c r="X192" s="301" t="s">
        <v>782</v>
      </c>
      <c r="Y192" s="301" t="s">
        <v>782</v>
      </c>
      <c r="Z192" s="301" t="s">
        <v>782</v>
      </c>
      <c r="AA192" s="301" t="s">
        <v>782</v>
      </c>
      <c r="AB192" s="310"/>
      <c r="AC192" s="312" t="s">
        <v>3028</v>
      </c>
      <c r="AD192" s="301"/>
      <c r="AE192" s="322"/>
      <c r="AF192" s="301"/>
      <c r="AG192" s="296"/>
      <c r="AH192" s="408">
        <f t="shared" si="29"/>
        <v>0</v>
      </c>
      <c r="AI192" s="408">
        <f t="shared" si="30"/>
        <v>0</v>
      </c>
      <c r="AJ192" s="408">
        <f t="shared" si="31"/>
        <v>0</v>
      </c>
      <c r="AK192" s="408"/>
      <c r="AL192" s="408">
        <f t="shared" si="32"/>
        <v>0</v>
      </c>
      <c r="AM192" s="408">
        <f t="shared" si="33"/>
        <v>0</v>
      </c>
    </row>
    <row r="193" spans="1:39">
      <c r="A193" s="308">
        <v>183</v>
      </c>
      <c r="B193" s="111" t="s">
        <v>1741</v>
      </c>
      <c r="C193" s="54" t="s">
        <v>1408</v>
      </c>
      <c r="D193" s="277" t="s">
        <v>1409</v>
      </c>
      <c r="E193" s="277"/>
      <c r="F193" s="277"/>
      <c r="G193" s="277"/>
      <c r="H193" s="277"/>
      <c r="I193" s="277"/>
      <c r="J193" s="398">
        <f t="shared" si="35"/>
        <v>0</v>
      </c>
      <c r="K193" s="277"/>
      <c r="L193" s="277"/>
      <c r="M193" s="277"/>
      <c r="N193" s="301"/>
      <c r="O193" s="301" t="s">
        <v>782</v>
      </c>
      <c r="P193" s="310"/>
      <c r="Q193" s="301" t="s">
        <v>782</v>
      </c>
      <c r="R193" s="301" t="s">
        <v>782</v>
      </c>
      <c r="S193" s="301" t="s">
        <v>782</v>
      </c>
      <c r="T193" s="301" t="s">
        <v>782</v>
      </c>
      <c r="U193" s="301" t="s">
        <v>782</v>
      </c>
      <c r="V193" s="301" t="s">
        <v>782</v>
      </c>
      <c r="W193" s="301" t="s">
        <v>782</v>
      </c>
      <c r="X193" s="301" t="s">
        <v>782</v>
      </c>
      <c r="Y193" s="301" t="s">
        <v>782</v>
      </c>
      <c r="Z193" s="301" t="s">
        <v>782</v>
      </c>
      <c r="AA193" s="301" t="s">
        <v>782</v>
      </c>
      <c r="AB193" s="301" t="s">
        <v>782</v>
      </c>
      <c r="AC193" s="312" t="str">
        <f>$P$8</f>
        <v>экз./100 взм. сачка</v>
      </c>
      <c r="AD193" s="301"/>
      <c r="AE193" s="322"/>
      <c r="AF193" s="301"/>
      <c r="AG193" s="296"/>
      <c r="AH193" s="408">
        <f t="shared" si="29"/>
        <v>0</v>
      </c>
      <c r="AI193" s="408">
        <f t="shared" si="30"/>
        <v>0</v>
      </c>
      <c r="AJ193" s="408">
        <f t="shared" si="31"/>
        <v>0</v>
      </c>
      <c r="AK193" s="408"/>
      <c r="AL193" s="408">
        <f t="shared" si="32"/>
        <v>0</v>
      </c>
      <c r="AM193" s="408">
        <f t="shared" si="33"/>
        <v>0</v>
      </c>
    </row>
    <row r="194" spans="1:39">
      <c r="A194" s="308">
        <v>184</v>
      </c>
      <c r="B194" s="111" t="s">
        <v>1441</v>
      </c>
      <c r="C194" s="54" t="s">
        <v>1408</v>
      </c>
      <c r="D194" s="277" t="s">
        <v>1409</v>
      </c>
      <c r="E194" s="277"/>
      <c r="F194" s="399">
        <f>SUM(F195:F196)</f>
        <v>0</v>
      </c>
      <c r="G194" s="277"/>
      <c r="H194" s="277"/>
      <c r="I194" s="277"/>
      <c r="J194" s="398">
        <f t="shared" si="35"/>
        <v>0</v>
      </c>
      <c r="K194" s="399">
        <f>SUM(K195:K196)</f>
        <v>0</v>
      </c>
      <c r="L194" s="399">
        <f>SUM(L195:L196)</f>
        <v>0</v>
      </c>
      <c r="M194" s="399">
        <f>SUM(M195:M196)</f>
        <v>0</v>
      </c>
      <c r="N194" s="401">
        <f>SUM(N195:N196)</f>
        <v>0</v>
      </c>
      <c r="O194" s="385"/>
      <c r="P194" s="301" t="s">
        <v>782</v>
      </c>
      <c r="Q194" s="301" t="s">
        <v>782</v>
      </c>
      <c r="R194" s="301" t="s">
        <v>782</v>
      </c>
      <c r="S194" s="301" t="s">
        <v>782</v>
      </c>
      <c r="T194" s="301" t="s">
        <v>782</v>
      </c>
      <c r="U194" s="301" t="s">
        <v>782</v>
      </c>
      <c r="V194" s="301" t="s">
        <v>782</v>
      </c>
      <c r="W194" s="301" t="s">
        <v>782</v>
      </c>
      <c r="X194" s="301" t="s">
        <v>782</v>
      </c>
      <c r="Y194" s="301" t="s">
        <v>782</v>
      </c>
      <c r="Z194" s="301" t="s">
        <v>782</v>
      </c>
      <c r="AA194" s="301" t="s">
        <v>782</v>
      </c>
      <c r="AB194" s="301" t="s">
        <v>782</v>
      </c>
      <c r="AC194" s="312"/>
      <c r="AD194" s="301"/>
      <c r="AE194" s="322"/>
      <c r="AF194" s="301"/>
      <c r="AG194" s="296"/>
      <c r="AH194" s="408">
        <f t="shared" si="29"/>
        <v>0</v>
      </c>
      <c r="AI194" s="408">
        <f t="shared" si="30"/>
        <v>0</v>
      </c>
      <c r="AJ194" s="408">
        <f t="shared" si="31"/>
        <v>0</v>
      </c>
      <c r="AK194" s="408"/>
      <c r="AL194" s="408">
        <f t="shared" si="32"/>
        <v>0</v>
      </c>
      <c r="AM194" s="408">
        <f t="shared" si="33"/>
        <v>0</v>
      </c>
    </row>
    <row r="195" spans="1:39">
      <c r="A195" s="308">
        <v>185</v>
      </c>
      <c r="B195" s="111" t="s">
        <v>1742</v>
      </c>
      <c r="C195" s="54" t="s">
        <v>1408</v>
      </c>
      <c r="D195" s="277" t="s">
        <v>1409</v>
      </c>
      <c r="E195" s="277"/>
      <c r="F195" s="277"/>
      <c r="G195" s="277"/>
      <c r="H195" s="277"/>
      <c r="I195" s="277"/>
      <c r="J195" s="398">
        <f t="shared" si="35"/>
        <v>0</v>
      </c>
      <c r="K195" s="277"/>
      <c r="L195" s="277"/>
      <c r="M195" s="277"/>
      <c r="N195" s="301"/>
      <c r="O195" s="301" t="s">
        <v>782</v>
      </c>
      <c r="P195" s="301" t="s">
        <v>782</v>
      </c>
      <c r="Q195" s="301" t="s">
        <v>782</v>
      </c>
      <c r="R195" s="301" t="s">
        <v>782</v>
      </c>
      <c r="S195" s="301" t="s">
        <v>782</v>
      </c>
      <c r="T195" s="301" t="s">
        <v>782</v>
      </c>
      <c r="U195" s="301" t="s">
        <v>782</v>
      </c>
      <c r="V195" s="301" t="s">
        <v>782</v>
      </c>
      <c r="W195" s="301" t="s">
        <v>782</v>
      </c>
      <c r="X195" s="301" t="s">
        <v>782</v>
      </c>
      <c r="Y195" s="301" t="s">
        <v>782</v>
      </c>
      <c r="Z195" s="301" t="s">
        <v>782</v>
      </c>
      <c r="AA195" s="301" t="s">
        <v>782</v>
      </c>
      <c r="AB195" s="310"/>
      <c r="AC195" s="312" t="s">
        <v>3028</v>
      </c>
      <c r="AD195" s="301"/>
      <c r="AE195" s="322"/>
      <c r="AF195" s="301"/>
      <c r="AG195" s="296"/>
      <c r="AH195" s="408">
        <f t="shared" si="29"/>
        <v>0</v>
      </c>
      <c r="AI195" s="408">
        <f t="shared" si="30"/>
        <v>0</v>
      </c>
      <c r="AJ195" s="408">
        <f t="shared" si="31"/>
        <v>0</v>
      </c>
      <c r="AK195" s="408"/>
      <c r="AL195" s="408">
        <f t="shared" si="32"/>
        <v>0</v>
      </c>
      <c r="AM195" s="408">
        <f t="shared" si="33"/>
        <v>0</v>
      </c>
    </row>
    <row r="196" spans="1:39">
      <c r="A196" s="308">
        <v>186</v>
      </c>
      <c r="B196" s="111" t="s">
        <v>1741</v>
      </c>
      <c r="C196" s="54" t="s">
        <v>1408</v>
      </c>
      <c r="D196" s="277" t="s">
        <v>1409</v>
      </c>
      <c r="E196" s="277"/>
      <c r="F196" s="277"/>
      <c r="G196" s="277"/>
      <c r="H196" s="277"/>
      <c r="I196" s="277"/>
      <c r="J196" s="398">
        <f t="shared" si="35"/>
        <v>0</v>
      </c>
      <c r="K196" s="277"/>
      <c r="L196" s="277"/>
      <c r="M196" s="277"/>
      <c r="N196" s="301"/>
      <c r="O196" s="301" t="s">
        <v>782</v>
      </c>
      <c r="P196" s="310"/>
      <c r="Q196" s="301" t="s">
        <v>782</v>
      </c>
      <c r="R196" s="301" t="s">
        <v>782</v>
      </c>
      <c r="S196" s="301" t="s">
        <v>782</v>
      </c>
      <c r="T196" s="301" t="s">
        <v>782</v>
      </c>
      <c r="U196" s="301" t="s">
        <v>782</v>
      </c>
      <c r="V196" s="301" t="s">
        <v>782</v>
      </c>
      <c r="W196" s="301" t="s">
        <v>782</v>
      </c>
      <c r="X196" s="301" t="s">
        <v>782</v>
      </c>
      <c r="Y196" s="301" t="s">
        <v>782</v>
      </c>
      <c r="Z196" s="301" t="s">
        <v>782</v>
      </c>
      <c r="AA196" s="301" t="s">
        <v>782</v>
      </c>
      <c r="AB196" s="301" t="s">
        <v>782</v>
      </c>
      <c r="AC196" s="312" t="str">
        <f>$P$8</f>
        <v>экз./100 взм. сачка</v>
      </c>
      <c r="AD196" s="301"/>
      <c r="AE196" s="322"/>
      <c r="AF196" s="301"/>
      <c r="AG196" s="296"/>
      <c r="AH196" s="408">
        <f t="shared" si="29"/>
        <v>0</v>
      </c>
      <c r="AI196" s="408">
        <f t="shared" si="30"/>
        <v>0</v>
      </c>
      <c r="AJ196" s="408">
        <f t="shared" si="31"/>
        <v>0</v>
      </c>
      <c r="AK196" s="408"/>
      <c r="AL196" s="408">
        <f t="shared" si="32"/>
        <v>0</v>
      </c>
      <c r="AM196" s="408">
        <f t="shared" si="33"/>
        <v>0</v>
      </c>
    </row>
    <row r="197" spans="1:39">
      <c r="A197" s="308">
        <v>187</v>
      </c>
      <c r="B197" s="111" t="s">
        <v>1431</v>
      </c>
      <c r="C197" s="54" t="s">
        <v>1408</v>
      </c>
      <c r="D197" s="277" t="s">
        <v>1409</v>
      </c>
      <c r="E197" s="277"/>
      <c r="F197" s="399">
        <f>SUM(F198:F199)</f>
        <v>0</v>
      </c>
      <c r="G197" s="277"/>
      <c r="H197" s="277"/>
      <c r="I197" s="277"/>
      <c r="J197" s="398">
        <f t="shared" si="35"/>
        <v>0</v>
      </c>
      <c r="K197" s="399">
        <f>SUM(K198:K199)</f>
        <v>0</v>
      </c>
      <c r="L197" s="399">
        <f>SUM(L198:L199)</f>
        <v>0</v>
      </c>
      <c r="M197" s="399">
        <f>SUM(M198:M199)</f>
        <v>0</v>
      </c>
      <c r="N197" s="401">
        <f>SUM(N198:N199)</f>
        <v>0</v>
      </c>
      <c r="O197" s="301" t="s">
        <v>782</v>
      </c>
      <c r="P197" s="301" t="s">
        <v>782</v>
      </c>
      <c r="Q197" s="301" t="s">
        <v>782</v>
      </c>
      <c r="R197" s="301" t="s">
        <v>782</v>
      </c>
      <c r="S197" s="301" t="s">
        <v>782</v>
      </c>
      <c r="T197" s="301" t="s">
        <v>782</v>
      </c>
      <c r="U197" s="301" t="s">
        <v>782</v>
      </c>
      <c r="V197" s="385"/>
      <c r="W197" s="301" t="s">
        <v>782</v>
      </c>
      <c r="X197" s="301" t="s">
        <v>782</v>
      </c>
      <c r="Y197" s="301" t="s">
        <v>782</v>
      </c>
      <c r="Z197" s="301" t="s">
        <v>782</v>
      </c>
      <c r="AA197" s="301" t="s">
        <v>782</v>
      </c>
      <c r="AB197" s="301" t="s">
        <v>782</v>
      </c>
      <c r="AC197" s="312"/>
      <c r="AD197" s="301"/>
      <c r="AE197" s="322"/>
      <c r="AF197" s="301"/>
      <c r="AG197" s="296"/>
      <c r="AH197" s="408">
        <f t="shared" ref="AH197:AH260" si="38">F197-E197</f>
        <v>0</v>
      </c>
      <c r="AI197" s="408">
        <f t="shared" ref="AI197:AI260" si="39">E197-G197</f>
        <v>0</v>
      </c>
      <c r="AJ197" s="408">
        <f t="shared" ref="AJ197:AJ260" si="40">G197-H197</f>
        <v>0</v>
      </c>
      <c r="AK197" s="408"/>
      <c r="AL197" s="408">
        <f t="shared" ref="AL197:AL260" si="41">J197-I197</f>
        <v>0</v>
      </c>
      <c r="AM197" s="408">
        <f t="shared" ref="AM197:AM260" si="42">J197-M197</f>
        <v>0</v>
      </c>
    </row>
    <row r="198" spans="1:39">
      <c r="A198" s="308">
        <v>188</v>
      </c>
      <c r="B198" s="111" t="s">
        <v>1742</v>
      </c>
      <c r="C198" s="54" t="s">
        <v>1408</v>
      </c>
      <c r="D198" s="277" t="s">
        <v>1409</v>
      </c>
      <c r="E198" s="277"/>
      <c r="F198" s="277"/>
      <c r="G198" s="277"/>
      <c r="H198" s="277"/>
      <c r="I198" s="277"/>
      <c r="J198" s="398">
        <f t="shared" si="35"/>
        <v>0</v>
      </c>
      <c r="K198" s="277"/>
      <c r="L198" s="277"/>
      <c r="M198" s="277"/>
      <c r="N198" s="301"/>
      <c r="O198" s="301" t="s">
        <v>782</v>
      </c>
      <c r="P198" s="301" t="s">
        <v>782</v>
      </c>
      <c r="Q198" s="301" t="s">
        <v>782</v>
      </c>
      <c r="R198" s="301" t="s">
        <v>782</v>
      </c>
      <c r="S198" s="301" t="s">
        <v>782</v>
      </c>
      <c r="T198" s="301" t="s">
        <v>782</v>
      </c>
      <c r="U198" s="301" t="s">
        <v>782</v>
      </c>
      <c r="V198" s="385"/>
      <c r="W198" s="301" t="s">
        <v>782</v>
      </c>
      <c r="X198" s="301" t="s">
        <v>782</v>
      </c>
      <c r="Y198" s="301" t="s">
        <v>782</v>
      </c>
      <c r="Z198" s="301" t="s">
        <v>782</v>
      </c>
      <c r="AA198" s="301" t="s">
        <v>782</v>
      </c>
      <c r="AB198" s="310"/>
      <c r="AC198" s="312" t="s">
        <v>3028</v>
      </c>
      <c r="AD198" s="301"/>
      <c r="AE198" s="322"/>
      <c r="AF198" s="301"/>
      <c r="AG198" s="296"/>
      <c r="AH198" s="408">
        <f t="shared" si="38"/>
        <v>0</v>
      </c>
      <c r="AI198" s="408">
        <f t="shared" si="39"/>
        <v>0</v>
      </c>
      <c r="AJ198" s="408">
        <f t="shared" si="40"/>
        <v>0</v>
      </c>
      <c r="AK198" s="408"/>
      <c r="AL198" s="408">
        <f t="shared" si="41"/>
        <v>0</v>
      </c>
      <c r="AM198" s="408">
        <f t="shared" si="42"/>
        <v>0</v>
      </c>
    </row>
    <row r="199" spans="1:39">
      <c r="A199" s="308">
        <v>189</v>
      </c>
      <c r="B199" s="111" t="s">
        <v>1741</v>
      </c>
      <c r="C199" s="54" t="s">
        <v>1408</v>
      </c>
      <c r="D199" s="277" t="s">
        <v>1409</v>
      </c>
      <c r="E199" s="277"/>
      <c r="F199" s="277"/>
      <c r="G199" s="277"/>
      <c r="H199" s="277"/>
      <c r="I199" s="277"/>
      <c r="J199" s="398">
        <f t="shared" si="35"/>
        <v>0</v>
      </c>
      <c r="K199" s="277"/>
      <c r="L199" s="277"/>
      <c r="M199" s="277"/>
      <c r="N199" s="301"/>
      <c r="O199" s="301" t="s">
        <v>782</v>
      </c>
      <c r="P199" s="310"/>
      <c r="Q199" s="301" t="s">
        <v>782</v>
      </c>
      <c r="R199" s="301" t="s">
        <v>782</v>
      </c>
      <c r="S199" s="301" t="s">
        <v>782</v>
      </c>
      <c r="T199" s="301" t="s">
        <v>782</v>
      </c>
      <c r="U199" s="301" t="s">
        <v>782</v>
      </c>
      <c r="V199" s="301" t="s">
        <v>782</v>
      </c>
      <c r="W199" s="301" t="s">
        <v>782</v>
      </c>
      <c r="X199" s="301" t="s">
        <v>782</v>
      </c>
      <c r="Y199" s="301" t="s">
        <v>782</v>
      </c>
      <c r="Z199" s="301" t="s">
        <v>782</v>
      </c>
      <c r="AA199" s="301" t="s">
        <v>782</v>
      </c>
      <c r="AB199" s="301" t="s">
        <v>782</v>
      </c>
      <c r="AC199" s="312" t="str">
        <f>$P$8</f>
        <v>экз./100 взм. сачка</v>
      </c>
      <c r="AD199" s="301"/>
      <c r="AE199" s="322"/>
      <c r="AF199" s="301"/>
      <c r="AG199" s="296"/>
      <c r="AH199" s="408">
        <f t="shared" si="38"/>
        <v>0</v>
      </c>
      <c r="AI199" s="408">
        <f t="shared" si="39"/>
        <v>0</v>
      </c>
      <c r="AJ199" s="408">
        <f t="shared" si="40"/>
        <v>0</v>
      </c>
      <c r="AK199" s="408"/>
      <c r="AL199" s="408">
        <f t="shared" si="41"/>
        <v>0</v>
      </c>
      <c r="AM199" s="408">
        <f t="shared" si="42"/>
        <v>0</v>
      </c>
    </row>
    <row r="200" spans="1:39">
      <c r="A200" s="308">
        <v>190</v>
      </c>
      <c r="B200" s="111" t="s">
        <v>1434</v>
      </c>
      <c r="C200" s="54" t="s">
        <v>1408</v>
      </c>
      <c r="D200" s="277" t="s">
        <v>1409</v>
      </c>
      <c r="E200" s="277"/>
      <c r="F200" s="277"/>
      <c r="G200" s="277"/>
      <c r="H200" s="277"/>
      <c r="I200" s="277"/>
      <c r="J200" s="398">
        <f t="shared" si="35"/>
        <v>0</v>
      </c>
      <c r="K200" s="277"/>
      <c r="L200" s="277"/>
      <c r="M200" s="277"/>
      <c r="N200" s="301"/>
      <c r="O200" s="301" t="s">
        <v>782</v>
      </c>
      <c r="P200" s="301" t="s">
        <v>782</v>
      </c>
      <c r="Q200" s="301" t="s">
        <v>782</v>
      </c>
      <c r="R200" s="301" t="s">
        <v>782</v>
      </c>
      <c r="S200" s="301" t="s">
        <v>782</v>
      </c>
      <c r="T200" s="301" t="s">
        <v>782</v>
      </c>
      <c r="U200" s="301" t="s">
        <v>782</v>
      </c>
      <c r="V200" s="301" t="s">
        <v>782</v>
      </c>
      <c r="W200" s="301" t="s">
        <v>782</v>
      </c>
      <c r="X200" s="301" t="s">
        <v>782</v>
      </c>
      <c r="Y200" s="301" t="s">
        <v>782</v>
      </c>
      <c r="Z200" s="301" t="s">
        <v>782</v>
      </c>
      <c r="AA200" s="301" t="s">
        <v>782</v>
      </c>
      <c r="AB200" s="301" t="s">
        <v>782</v>
      </c>
      <c r="AC200" s="312"/>
      <c r="AD200" s="301"/>
      <c r="AE200" s="322"/>
      <c r="AF200" s="301"/>
      <c r="AG200" s="296"/>
      <c r="AH200" s="408">
        <f t="shared" si="38"/>
        <v>0</v>
      </c>
      <c r="AI200" s="408">
        <f t="shared" si="39"/>
        <v>0</v>
      </c>
      <c r="AJ200" s="408">
        <f t="shared" si="40"/>
        <v>0</v>
      </c>
      <c r="AK200" s="408"/>
      <c r="AL200" s="408">
        <f t="shared" si="41"/>
        <v>0</v>
      </c>
      <c r="AM200" s="408">
        <f t="shared" si="42"/>
        <v>0</v>
      </c>
    </row>
    <row r="201" spans="1:39">
      <c r="A201" s="308">
        <v>191</v>
      </c>
      <c r="B201" s="111" t="s">
        <v>1435</v>
      </c>
      <c r="C201" s="54" t="s">
        <v>1408</v>
      </c>
      <c r="D201" s="277" t="s">
        <v>1409</v>
      </c>
      <c r="E201" s="277"/>
      <c r="F201" s="277"/>
      <c r="G201" s="277"/>
      <c r="H201" s="277"/>
      <c r="I201" s="277"/>
      <c r="J201" s="398">
        <f t="shared" si="35"/>
        <v>0</v>
      </c>
      <c r="K201" s="277"/>
      <c r="L201" s="277"/>
      <c r="M201" s="277"/>
      <c r="N201" s="301"/>
      <c r="O201" s="385"/>
      <c r="P201" s="301" t="s">
        <v>782</v>
      </c>
      <c r="Q201" s="310"/>
      <c r="R201" s="301" t="s">
        <v>782</v>
      </c>
      <c r="S201" s="301" t="s">
        <v>782</v>
      </c>
      <c r="T201" s="301" t="s">
        <v>782</v>
      </c>
      <c r="U201" s="301" t="s">
        <v>782</v>
      </c>
      <c r="V201" s="301" t="s">
        <v>782</v>
      </c>
      <c r="W201" s="301" t="s">
        <v>782</v>
      </c>
      <c r="X201" s="301" t="s">
        <v>782</v>
      </c>
      <c r="Y201" s="301" t="s">
        <v>782</v>
      </c>
      <c r="Z201" s="301" t="s">
        <v>782</v>
      </c>
      <c r="AA201" s="301" t="s">
        <v>782</v>
      </c>
      <c r="AB201" s="310"/>
      <c r="AC201" s="312" t="str">
        <f>$Q$8</f>
        <v>экз./растение (орган)</v>
      </c>
      <c r="AD201" s="301"/>
      <c r="AE201" s="322"/>
      <c r="AF201" s="301"/>
      <c r="AG201" s="296"/>
      <c r="AH201" s="408">
        <f t="shared" si="38"/>
        <v>0</v>
      </c>
      <c r="AI201" s="408">
        <f t="shared" si="39"/>
        <v>0</v>
      </c>
      <c r="AJ201" s="408">
        <f t="shared" si="40"/>
        <v>0</v>
      </c>
      <c r="AK201" s="408"/>
      <c r="AL201" s="408">
        <f t="shared" si="41"/>
        <v>0</v>
      </c>
      <c r="AM201" s="408">
        <f t="shared" si="42"/>
        <v>0</v>
      </c>
    </row>
    <row r="202" spans="1:39">
      <c r="A202" s="308">
        <v>192</v>
      </c>
      <c r="B202" s="111" t="s">
        <v>1436</v>
      </c>
      <c r="C202" s="54" t="s">
        <v>1408</v>
      </c>
      <c r="D202" s="277" t="s">
        <v>1409</v>
      </c>
      <c r="E202" s="277"/>
      <c r="F202" s="277"/>
      <c r="G202" s="277"/>
      <c r="H202" s="277"/>
      <c r="I202" s="277"/>
      <c r="J202" s="398">
        <f t="shared" si="35"/>
        <v>0</v>
      </c>
      <c r="K202" s="277"/>
      <c r="L202" s="277"/>
      <c r="M202" s="277"/>
      <c r="N202" s="301"/>
      <c r="O202" s="385"/>
      <c r="P202" s="301" t="s">
        <v>782</v>
      </c>
      <c r="Q202" s="310"/>
      <c r="R202" s="301" t="s">
        <v>782</v>
      </c>
      <c r="S202" s="301" t="s">
        <v>782</v>
      </c>
      <c r="T202" s="301" t="s">
        <v>782</v>
      </c>
      <c r="U202" s="301" t="s">
        <v>782</v>
      </c>
      <c r="V202" s="301" t="s">
        <v>782</v>
      </c>
      <c r="W202" s="301" t="s">
        <v>782</v>
      </c>
      <c r="X202" s="301" t="s">
        <v>782</v>
      </c>
      <c r="Y202" s="301" t="s">
        <v>782</v>
      </c>
      <c r="Z202" s="301" t="s">
        <v>782</v>
      </c>
      <c r="AA202" s="301" t="s">
        <v>782</v>
      </c>
      <c r="AB202" s="310"/>
      <c r="AC202" s="312" t="str">
        <f>$Q$8</f>
        <v>экз./растение (орган)</v>
      </c>
      <c r="AD202" s="301"/>
      <c r="AE202" s="322"/>
      <c r="AF202" s="301"/>
      <c r="AG202" s="296"/>
      <c r="AH202" s="408">
        <f t="shared" si="38"/>
        <v>0</v>
      </c>
      <c r="AI202" s="408">
        <f t="shared" si="39"/>
        <v>0</v>
      </c>
      <c r="AJ202" s="408">
        <f t="shared" si="40"/>
        <v>0</v>
      </c>
      <c r="AK202" s="408"/>
      <c r="AL202" s="408">
        <f t="shared" si="41"/>
        <v>0</v>
      </c>
      <c r="AM202" s="408">
        <f t="shared" si="42"/>
        <v>0</v>
      </c>
    </row>
    <row r="203" spans="1:39">
      <c r="A203" s="308">
        <v>193</v>
      </c>
      <c r="B203" s="111" t="s">
        <v>1419</v>
      </c>
      <c r="C203" s="54" t="s">
        <v>1408</v>
      </c>
      <c r="D203" s="277" t="s">
        <v>1409</v>
      </c>
      <c r="E203" s="277"/>
      <c r="F203" s="277"/>
      <c r="G203" s="277"/>
      <c r="H203" s="277"/>
      <c r="I203" s="277"/>
      <c r="J203" s="398">
        <f t="shared" si="35"/>
        <v>0</v>
      </c>
      <c r="K203" s="277"/>
      <c r="L203" s="277"/>
      <c r="M203" s="277"/>
      <c r="N203" s="301"/>
      <c r="O203" s="301" t="s">
        <v>782</v>
      </c>
      <c r="P203" s="301" t="s">
        <v>782</v>
      </c>
      <c r="Q203" s="301" t="s">
        <v>782</v>
      </c>
      <c r="R203" s="301" t="s">
        <v>782</v>
      </c>
      <c r="S203" s="301" t="s">
        <v>782</v>
      </c>
      <c r="T203" s="301" t="s">
        <v>782</v>
      </c>
      <c r="U203" s="301" t="s">
        <v>782</v>
      </c>
      <c r="V203" s="301" t="s">
        <v>782</v>
      </c>
      <c r="W203" s="301" t="s">
        <v>782</v>
      </c>
      <c r="X203" s="301" t="s">
        <v>782</v>
      </c>
      <c r="Y203" s="301" t="s">
        <v>782</v>
      </c>
      <c r="Z203" s="301" t="s">
        <v>782</v>
      </c>
      <c r="AA203" s="301" t="s">
        <v>782</v>
      </c>
      <c r="AB203" s="312" t="s">
        <v>782</v>
      </c>
      <c r="AC203" s="312"/>
      <c r="AD203" s="301"/>
      <c r="AE203" s="322"/>
      <c r="AF203" s="301"/>
      <c r="AG203" s="296"/>
      <c r="AH203" s="408">
        <f t="shared" si="38"/>
        <v>0</v>
      </c>
      <c r="AI203" s="408">
        <f t="shared" si="39"/>
        <v>0</v>
      </c>
      <c r="AJ203" s="408">
        <f t="shared" si="40"/>
        <v>0</v>
      </c>
      <c r="AK203" s="408"/>
      <c r="AL203" s="408">
        <f t="shared" si="41"/>
        <v>0</v>
      </c>
      <c r="AM203" s="408">
        <f t="shared" si="42"/>
        <v>0</v>
      </c>
    </row>
    <row r="204" spans="1:39">
      <c r="A204" s="308">
        <v>194</v>
      </c>
      <c r="B204" s="111" t="s">
        <v>1643</v>
      </c>
      <c r="C204" s="54" t="s">
        <v>1408</v>
      </c>
      <c r="D204" s="277" t="s">
        <v>1409</v>
      </c>
      <c r="E204" s="399">
        <f>MAX(E205:E215,E222:E225)</f>
        <v>0</v>
      </c>
      <c r="F204" s="578">
        <f>F205+MAX(F206,F207,F208,F209,F210)+MAX(F211,F212)+SUM(F213,F214,F215,F222,F223, F224,F225)</f>
        <v>0</v>
      </c>
      <c r="G204" s="399">
        <f>MAX(G205:G215,G222:G225)</f>
        <v>0</v>
      </c>
      <c r="H204" s="578">
        <f>MAX(H205:H215,H222:H225)</f>
        <v>0</v>
      </c>
      <c r="I204" s="578">
        <f>MAX(I205:I215,I222:I225)</f>
        <v>0</v>
      </c>
      <c r="J204" s="398">
        <f t="shared" si="35"/>
        <v>0</v>
      </c>
      <c r="K204" s="399">
        <f>SUM(K205:K215,K222:K225)</f>
        <v>0</v>
      </c>
      <c r="L204" s="399">
        <f>SUM(L205:L215,L222:L225)</f>
        <v>0</v>
      </c>
      <c r="M204" s="399">
        <f>SUM(M205:M215,M222:M225)</f>
        <v>0</v>
      </c>
      <c r="N204" s="399">
        <f>SUM(N205:N215,N222:N225)</f>
        <v>0</v>
      </c>
      <c r="O204" s="277" t="s">
        <v>782</v>
      </c>
      <c r="P204" s="301" t="s">
        <v>782</v>
      </c>
      <c r="Q204" s="301" t="s">
        <v>782</v>
      </c>
      <c r="R204" s="301" t="s">
        <v>782</v>
      </c>
      <c r="S204" s="301" t="s">
        <v>782</v>
      </c>
      <c r="T204" s="301" t="s">
        <v>782</v>
      </c>
      <c r="U204" s="301" t="s">
        <v>782</v>
      </c>
      <c r="V204" s="301" t="s">
        <v>782</v>
      </c>
      <c r="W204" s="301" t="s">
        <v>782</v>
      </c>
      <c r="X204" s="301" t="s">
        <v>782</v>
      </c>
      <c r="Y204" s="301" t="s">
        <v>782</v>
      </c>
      <c r="Z204" s="301" t="s">
        <v>782</v>
      </c>
      <c r="AA204" s="301" t="s">
        <v>782</v>
      </c>
      <c r="AB204" s="301" t="s">
        <v>782</v>
      </c>
      <c r="AC204" s="312"/>
      <c r="AD204" s="301"/>
      <c r="AE204" s="322"/>
      <c r="AF204" s="301"/>
      <c r="AG204" s="296"/>
      <c r="AH204" s="408">
        <f t="shared" si="38"/>
        <v>0</v>
      </c>
      <c r="AI204" s="408">
        <f t="shared" si="39"/>
        <v>0</v>
      </c>
      <c r="AJ204" s="408">
        <f t="shared" si="40"/>
        <v>0</v>
      </c>
      <c r="AK204" s="408"/>
      <c r="AL204" s="408">
        <f t="shared" si="41"/>
        <v>0</v>
      </c>
      <c r="AM204" s="408">
        <f t="shared" si="42"/>
        <v>0</v>
      </c>
    </row>
    <row r="205" spans="1:39">
      <c r="A205" s="308">
        <v>195</v>
      </c>
      <c r="B205" s="111" t="s">
        <v>1659</v>
      </c>
      <c r="C205" s="54" t="s">
        <v>1408</v>
      </c>
      <c r="D205" s="277" t="s">
        <v>1409</v>
      </c>
      <c r="E205" s="323"/>
      <c r="F205" s="319"/>
      <c r="G205" s="277"/>
      <c r="H205" s="277"/>
      <c r="I205" s="318"/>
      <c r="J205" s="398">
        <f t="shared" si="35"/>
        <v>0</v>
      </c>
      <c r="K205" s="277"/>
      <c r="L205" s="277"/>
      <c r="M205" s="277"/>
      <c r="N205" s="301"/>
      <c r="O205" s="301" t="s">
        <v>782</v>
      </c>
      <c r="P205" s="301" t="s">
        <v>782</v>
      </c>
      <c r="Q205" s="301" t="s">
        <v>782</v>
      </c>
      <c r="R205" s="301" t="s">
        <v>782</v>
      </c>
      <c r="S205" s="301" t="s">
        <v>782</v>
      </c>
      <c r="T205" s="301" t="s">
        <v>782</v>
      </c>
      <c r="U205" s="301" t="s">
        <v>782</v>
      </c>
      <c r="V205" s="301" t="s">
        <v>782</v>
      </c>
      <c r="W205" s="301" t="s">
        <v>782</v>
      </c>
      <c r="X205" s="301" t="s">
        <v>782</v>
      </c>
      <c r="Y205" s="301" t="s">
        <v>782</v>
      </c>
      <c r="Z205" s="310"/>
      <c r="AA205" s="310"/>
      <c r="AB205" s="301" t="s">
        <v>782</v>
      </c>
      <c r="AC205" s="312"/>
      <c r="AD205" s="301"/>
      <c r="AE205" s="322"/>
      <c r="AF205" s="301"/>
      <c r="AG205" s="296"/>
      <c r="AH205" s="408">
        <f t="shared" ref="AH205:AH212" si="43">F205-E205</f>
        <v>0</v>
      </c>
      <c r="AI205" s="408">
        <f t="shared" ref="AI205:AI212" si="44">E205-G205</f>
        <v>0</v>
      </c>
      <c r="AJ205" s="408">
        <f t="shared" ref="AJ205:AJ212" si="45">G205-H205</f>
        <v>0</v>
      </c>
      <c r="AK205" s="408"/>
      <c r="AL205" s="408">
        <f t="shared" ref="AL205:AL212" si="46">J205-I205</f>
        <v>0</v>
      </c>
      <c r="AM205" s="408">
        <f t="shared" si="42"/>
        <v>0</v>
      </c>
    </row>
    <row r="206" spans="1:39">
      <c r="A206" s="308">
        <v>196</v>
      </c>
      <c r="B206" s="111" t="s">
        <v>1640</v>
      </c>
      <c r="C206" s="54" t="s">
        <v>1408</v>
      </c>
      <c r="D206" s="277" t="s">
        <v>1409</v>
      </c>
      <c r="E206" s="323"/>
      <c r="F206" s="319"/>
      <c r="G206" s="277"/>
      <c r="H206" s="277"/>
      <c r="I206" s="318"/>
      <c r="J206" s="398">
        <f t="shared" si="35"/>
        <v>0</v>
      </c>
      <c r="K206" s="277"/>
      <c r="L206" s="277"/>
      <c r="M206" s="277"/>
      <c r="N206" s="301"/>
      <c r="O206" s="301" t="s">
        <v>782</v>
      </c>
      <c r="P206" s="301" t="s">
        <v>782</v>
      </c>
      <c r="Q206" s="301" t="s">
        <v>782</v>
      </c>
      <c r="R206" s="301" t="s">
        <v>782</v>
      </c>
      <c r="S206" s="301" t="s">
        <v>782</v>
      </c>
      <c r="T206" s="301" t="s">
        <v>782</v>
      </c>
      <c r="U206" s="301" t="s">
        <v>782</v>
      </c>
      <c r="V206" s="301" t="s">
        <v>782</v>
      </c>
      <c r="W206" s="301" t="s">
        <v>782</v>
      </c>
      <c r="X206" s="301" t="s">
        <v>782</v>
      </c>
      <c r="Y206" s="301" t="s">
        <v>782</v>
      </c>
      <c r="Z206" s="310"/>
      <c r="AA206" s="310"/>
      <c r="AB206" s="301" t="s">
        <v>782</v>
      </c>
      <c r="AC206" s="312"/>
      <c r="AD206" s="301"/>
      <c r="AE206" s="322"/>
      <c r="AF206" s="301"/>
      <c r="AG206" s="296"/>
      <c r="AH206" s="408">
        <f t="shared" si="43"/>
        <v>0</v>
      </c>
      <c r="AI206" s="408">
        <f t="shared" si="44"/>
        <v>0</v>
      </c>
      <c r="AJ206" s="408">
        <f t="shared" si="45"/>
        <v>0</v>
      </c>
      <c r="AK206" s="408"/>
      <c r="AL206" s="408">
        <f t="shared" si="46"/>
        <v>0</v>
      </c>
      <c r="AM206" s="408">
        <f t="shared" si="42"/>
        <v>0</v>
      </c>
    </row>
    <row r="207" spans="1:39">
      <c r="A207" s="308">
        <v>197</v>
      </c>
      <c r="B207" s="111" t="s">
        <v>1754</v>
      </c>
      <c r="C207" s="54" t="s">
        <v>1408</v>
      </c>
      <c r="D207" s="277" t="s">
        <v>1409</v>
      </c>
      <c r="E207" s="277"/>
      <c r="F207" s="277"/>
      <c r="G207" s="277"/>
      <c r="H207" s="277"/>
      <c r="I207" s="277"/>
      <c r="J207" s="398">
        <f t="shared" si="35"/>
        <v>0</v>
      </c>
      <c r="K207" s="277"/>
      <c r="L207" s="277"/>
      <c r="M207" s="277"/>
      <c r="N207" s="301"/>
      <c r="O207" s="301" t="s">
        <v>782</v>
      </c>
      <c r="P207" s="301" t="s">
        <v>782</v>
      </c>
      <c r="Q207" s="301" t="s">
        <v>782</v>
      </c>
      <c r="R207" s="301" t="s">
        <v>782</v>
      </c>
      <c r="S207" s="301" t="s">
        <v>782</v>
      </c>
      <c r="T207" s="301" t="s">
        <v>782</v>
      </c>
      <c r="U207" s="301" t="s">
        <v>782</v>
      </c>
      <c r="V207" s="301" t="s">
        <v>782</v>
      </c>
      <c r="W207" s="301" t="s">
        <v>782</v>
      </c>
      <c r="X207" s="301" t="s">
        <v>782</v>
      </c>
      <c r="Y207" s="301" t="s">
        <v>782</v>
      </c>
      <c r="Z207" s="310"/>
      <c r="AA207" s="310"/>
      <c r="AB207" s="301" t="s">
        <v>782</v>
      </c>
      <c r="AC207" s="312"/>
      <c r="AD207" s="301"/>
      <c r="AE207" s="322"/>
      <c r="AF207" s="301"/>
      <c r="AG207" s="296"/>
      <c r="AH207" s="408">
        <f t="shared" si="43"/>
        <v>0</v>
      </c>
      <c r="AI207" s="408">
        <f t="shared" si="44"/>
        <v>0</v>
      </c>
      <c r="AJ207" s="408">
        <f t="shared" si="45"/>
        <v>0</v>
      </c>
      <c r="AK207" s="408"/>
      <c r="AL207" s="408">
        <f t="shared" si="46"/>
        <v>0</v>
      </c>
      <c r="AM207" s="408">
        <f t="shared" si="42"/>
        <v>0</v>
      </c>
    </row>
    <row r="208" spans="1:39">
      <c r="A208" s="308">
        <v>198</v>
      </c>
      <c r="B208" s="111" t="s">
        <v>1769</v>
      </c>
      <c r="C208" s="54" t="s">
        <v>1408</v>
      </c>
      <c r="D208" s="277" t="s">
        <v>1409</v>
      </c>
      <c r="E208" s="277"/>
      <c r="F208" s="277"/>
      <c r="G208" s="277"/>
      <c r="H208" s="277"/>
      <c r="I208" s="277"/>
      <c r="J208" s="398">
        <f t="shared" ref="J208:J214" si="47">SUM(K208:L208)</f>
        <v>0</v>
      </c>
      <c r="K208" s="277"/>
      <c r="L208" s="277"/>
      <c r="M208" s="277"/>
      <c r="N208" s="301"/>
      <c r="O208" s="301" t="s">
        <v>782</v>
      </c>
      <c r="P208" s="301" t="s">
        <v>782</v>
      </c>
      <c r="Q208" s="301" t="s">
        <v>782</v>
      </c>
      <c r="R208" s="301" t="s">
        <v>782</v>
      </c>
      <c r="S208" s="301" t="s">
        <v>782</v>
      </c>
      <c r="T208" s="301" t="s">
        <v>782</v>
      </c>
      <c r="U208" s="301" t="s">
        <v>782</v>
      </c>
      <c r="V208" s="301" t="s">
        <v>782</v>
      </c>
      <c r="W208" s="301" t="s">
        <v>782</v>
      </c>
      <c r="X208" s="301" t="s">
        <v>782</v>
      </c>
      <c r="Y208" s="301" t="s">
        <v>782</v>
      </c>
      <c r="Z208" s="310"/>
      <c r="AA208" s="310"/>
      <c r="AB208" s="301" t="s">
        <v>782</v>
      </c>
      <c r="AC208" s="312"/>
      <c r="AD208" s="301"/>
      <c r="AE208" s="322"/>
      <c r="AF208" s="301"/>
      <c r="AG208" s="296"/>
      <c r="AH208" s="408">
        <f t="shared" si="43"/>
        <v>0</v>
      </c>
      <c r="AI208" s="408">
        <f t="shared" si="44"/>
        <v>0</v>
      </c>
      <c r="AJ208" s="408">
        <f t="shared" si="45"/>
        <v>0</v>
      </c>
      <c r="AK208" s="408"/>
      <c r="AL208" s="408">
        <f t="shared" si="46"/>
        <v>0</v>
      </c>
      <c r="AM208" s="408">
        <f t="shared" si="42"/>
        <v>0</v>
      </c>
    </row>
    <row r="209" spans="1:39">
      <c r="A209" s="308">
        <v>199</v>
      </c>
      <c r="B209" s="111" t="s">
        <v>1438</v>
      </c>
      <c r="C209" s="54" t="s">
        <v>1408</v>
      </c>
      <c r="D209" s="277" t="s">
        <v>1409</v>
      </c>
      <c r="E209" s="277"/>
      <c r="F209" s="277"/>
      <c r="G209" s="277"/>
      <c r="H209" s="277"/>
      <c r="I209" s="277"/>
      <c r="J209" s="398">
        <f t="shared" si="47"/>
        <v>0</v>
      </c>
      <c r="K209" s="277"/>
      <c r="L209" s="277"/>
      <c r="M209" s="277"/>
      <c r="N209" s="301"/>
      <c r="O209" s="301" t="s">
        <v>782</v>
      </c>
      <c r="P209" s="301" t="s">
        <v>782</v>
      </c>
      <c r="Q209" s="301" t="s">
        <v>782</v>
      </c>
      <c r="R209" s="301" t="s">
        <v>782</v>
      </c>
      <c r="S209" s="301" t="s">
        <v>782</v>
      </c>
      <c r="T209" s="301" t="s">
        <v>782</v>
      </c>
      <c r="U209" s="301" t="s">
        <v>782</v>
      </c>
      <c r="V209" s="301" t="s">
        <v>782</v>
      </c>
      <c r="W209" s="301" t="s">
        <v>782</v>
      </c>
      <c r="X209" s="301" t="s">
        <v>782</v>
      </c>
      <c r="Y209" s="301" t="s">
        <v>782</v>
      </c>
      <c r="Z209" s="310"/>
      <c r="AA209" s="310"/>
      <c r="AB209" s="301" t="s">
        <v>782</v>
      </c>
      <c r="AC209" s="312"/>
      <c r="AD209" s="301"/>
      <c r="AE209" s="322"/>
      <c r="AF209" s="301"/>
      <c r="AG209" s="296"/>
      <c r="AH209" s="408">
        <f t="shared" si="43"/>
        <v>0</v>
      </c>
      <c r="AI209" s="408">
        <f t="shared" si="44"/>
        <v>0</v>
      </c>
      <c r="AJ209" s="408">
        <f t="shared" si="45"/>
        <v>0</v>
      </c>
      <c r="AK209" s="408"/>
      <c r="AL209" s="408">
        <f t="shared" si="46"/>
        <v>0</v>
      </c>
      <c r="AM209" s="408">
        <f t="shared" si="42"/>
        <v>0</v>
      </c>
    </row>
    <row r="210" spans="1:39">
      <c r="A210" s="308">
        <v>200</v>
      </c>
      <c r="B210" s="111" t="s">
        <v>1768</v>
      </c>
      <c r="C210" s="54" t="s">
        <v>1408</v>
      </c>
      <c r="D210" s="277" t="s">
        <v>1409</v>
      </c>
      <c r="E210" s="277"/>
      <c r="F210" s="277"/>
      <c r="G210" s="277"/>
      <c r="H210" s="277"/>
      <c r="I210" s="277"/>
      <c r="J210" s="398">
        <f t="shared" si="47"/>
        <v>0</v>
      </c>
      <c r="K210" s="277"/>
      <c r="L210" s="277"/>
      <c r="M210" s="277"/>
      <c r="N210" s="301"/>
      <c r="O210" s="301" t="s">
        <v>782</v>
      </c>
      <c r="P210" s="301" t="s">
        <v>782</v>
      </c>
      <c r="Q210" s="301" t="s">
        <v>782</v>
      </c>
      <c r="R210" s="301" t="s">
        <v>782</v>
      </c>
      <c r="S210" s="301" t="s">
        <v>782</v>
      </c>
      <c r="T210" s="301" t="s">
        <v>782</v>
      </c>
      <c r="U210" s="301" t="s">
        <v>782</v>
      </c>
      <c r="V210" s="301" t="s">
        <v>782</v>
      </c>
      <c r="W210" s="301" t="s">
        <v>782</v>
      </c>
      <c r="X210" s="301" t="s">
        <v>782</v>
      </c>
      <c r="Y210" s="301" t="s">
        <v>782</v>
      </c>
      <c r="Z210" s="310"/>
      <c r="AA210" s="310"/>
      <c r="AB210" s="301" t="s">
        <v>782</v>
      </c>
      <c r="AC210" s="312"/>
      <c r="AD210" s="301"/>
      <c r="AE210" s="322"/>
      <c r="AF210" s="301"/>
      <c r="AG210" s="296"/>
      <c r="AH210" s="408">
        <f t="shared" si="43"/>
        <v>0</v>
      </c>
      <c r="AI210" s="408">
        <f t="shared" si="44"/>
        <v>0</v>
      </c>
      <c r="AJ210" s="408">
        <f t="shared" si="45"/>
        <v>0</v>
      </c>
      <c r="AK210" s="408"/>
      <c r="AL210" s="408">
        <f t="shared" si="46"/>
        <v>0</v>
      </c>
      <c r="AM210" s="408">
        <f t="shared" si="42"/>
        <v>0</v>
      </c>
    </row>
    <row r="211" spans="1:39">
      <c r="A211" s="308">
        <v>201</v>
      </c>
      <c r="B211" s="111" t="s">
        <v>1439</v>
      </c>
      <c r="C211" s="54" t="s">
        <v>1408</v>
      </c>
      <c r="D211" s="277" t="s">
        <v>1409</v>
      </c>
      <c r="E211" s="323"/>
      <c r="F211" s="319"/>
      <c r="G211" s="277"/>
      <c r="H211" s="277"/>
      <c r="I211" s="318"/>
      <c r="J211" s="398">
        <f t="shared" si="47"/>
        <v>0</v>
      </c>
      <c r="K211" s="277"/>
      <c r="L211" s="277"/>
      <c r="M211" s="277"/>
      <c r="N211" s="301"/>
      <c r="O211" s="301" t="s">
        <v>782</v>
      </c>
      <c r="P211" s="301" t="s">
        <v>782</v>
      </c>
      <c r="Q211" s="301" t="s">
        <v>782</v>
      </c>
      <c r="R211" s="301" t="s">
        <v>782</v>
      </c>
      <c r="S211" s="301" t="s">
        <v>782</v>
      </c>
      <c r="T211" s="301" t="s">
        <v>782</v>
      </c>
      <c r="U211" s="301" t="s">
        <v>782</v>
      </c>
      <c r="V211" s="301" t="s">
        <v>782</v>
      </c>
      <c r="W211" s="301" t="s">
        <v>782</v>
      </c>
      <c r="X211" s="301" t="s">
        <v>782</v>
      </c>
      <c r="Y211" s="301" t="s">
        <v>782</v>
      </c>
      <c r="Z211" s="310"/>
      <c r="AA211" s="310"/>
      <c r="AB211" s="301" t="s">
        <v>782</v>
      </c>
      <c r="AC211" s="312"/>
      <c r="AD211" s="301"/>
      <c r="AE211" s="322"/>
      <c r="AF211" s="301"/>
      <c r="AG211" s="296"/>
      <c r="AH211" s="408">
        <f t="shared" si="43"/>
        <v>0</v>
      </c>
      <c r="AI211" s="408">
        <f t="shared" si="44"/>
        <v>0</v>
      </c>
      <c r="AJ211" s="408">
        <f t="shared" si="45"/>
        <v>0</v>
      </c>
      <c r="AK211" s="408"/>
      <c r="AL211" s="408">
        <f t="shared" si="46"/>
        <v>0</v>
      </c>
      <c r="AM211" s="408">
        <f t="shared" si="42"/>
        <v>0</v>
      </c>
    </row>
    <row r="212" spans="1:39">
      <c r="A212" s="308">
        <v>202</v>
      </c>
      <c r="B212" s="111" t="s">
        <v>1767</v>
      </c>
      <c r="C212" s="54" t="s">
        <v>1408</v>
      </c>
      <c r="D212" s="277" t="s">
        <v>1409</v>
      </c>
      <c r="E212" s="323"/>
      <c r="F212" s="319"/>
      <c r="G212" s="277"/>
      <c r="H212" s="277"/>
      <c r="I212" s="318"/>
      <c r="J212" s="398">
        <f t="shared" si="47"/>
        <v>0</v>
      </c>
      <c r="K212" s="277"/>
      <c r="L212" s="277"/>
      <c r="M212" s="277"/>
      <c r="N212" s="301"/>
      <c r="O212" s="301" t="s">
        <v>782</v>
      </c>
      <c r="P212" s="301" t="s">
        <v>782</v>
      </c>
      <c r="Q212" s="301" t="s">
        <v>782</v>
      </c>
      <c r="R212" s="301" t="s">
        <v>782</v>
      </c>
      <c r="S212" s="301" t="s">
        <v>782</v>
      </c>
      <c r="T212" s="301" t="s">
        <v>782</v>
      </c>
      <c r="U212" s="301" t="s">
        <v>782</v>
      </c>
      <c r="V212" s="301" t="s">
        <v>782</v>
      </c>
      <c r="W212" s="301" t="s">
        <v>782</v>
      </c>
      <c r="X212" s="301" t="s">
        <v>782</v>
      </c>
      <c r="Y212" s="301" t="s">
        <v>782</v>
      </c>
      <c r="Z212" s="310"/>
      <c r="AA212" s="310"/>
      <c r="AB212" s="301" t="s">
        <v>782</v>
      </c>
      <c r="AC212" s="312"/>
      <c r="AD212" s="301"/>
      <c r="AE212" s="322"/>
      <c r="AF212" s="301"/>
      <c r="AG212" s="296"/>
      <c r="AH212" s="408">
        <f t="shared" si="43"/>
        <v>0</v>
      </c>
      <c r="AI212" s="408">
        <f t="shared" si="44"/>
        <v>0</v>
      </c>
      <c r="AJ212" s="408">
        <f t="shared" si="45"/>
        <v>0</v>
      </c>
      <c r="AK212" s="408"/>
      <c r="AL212" s="408">
        <f t="shared" si="46"/>
        <v>0</v>
      </c>
      <c r="AM212" s="408">
        <f t="shared" si="42"/>
        <v>0</v>
      </c>
    </row>
    <row r="213" spans="1:39">
      <c r="A213" s="308">
        <v>203</v>
      </c>
      <c r="B213" s="111" t="s">
        <v>1766</v>
      </c>
      <c r="C213" s="54" t="s">
        <v>1408</v>
      </c>
      <c r="D213" s="277" t="s">
        <v>1409</v>
      </c>
      <c r="E213" s="277"/>
      <c r="F213" s="277"/>
      <c r="G213" s="277"/>
      <c r="H213" s="277"/>
      <c r="I213" s="277"/>
      <c r="J213" s="398">
        <f t="shared" si="47"/>
        <v>0</v>
      </c>
      <c r="K213" s="277"/>
      <c r="L213" s="277"/>
      <c r="M213" s="277"/>
      <c r="N213" s="301"/>
      <c r="O213" s="301" t="s">
        <v>782</v>
      </c>
      <c r="P213" s="301" t="s">
        <v>782</v>
      </c>
      <c r="Q213" s="301" t="s">
        <v>782</v>
      </c>
      <c r="R213" s="301" t="s">
        <v>782</v>
      </c>
      <c r="S213" s="301" t="s">
        <v>782</v>
      </c>
      <c r="T213" s="301" t="s">
        <v>782</v>
      </c>
      <c r="U213" s="301" t="s">
        <v>782</v>
      </c>
      <c r="V213" s="301" t="s">
        <v>782</v>
      </c>
      <c r="W213" s="301" t="s">
        <v>782</v>
      </c>
      <c r="X213" s="301" t="s">
        <v>782</v>
      </c>
      <c r="Y213" s="301" t="s">
        <v>782</v>
      </c>
      <c r="Z213" s="310"/>
      <c r="AA213" s="310"/>
      <c r="AB213" s="301" t="s">
        <v>782</v>
      </c>
      <c r="AC213" s="312"/>
      <c r="AD213" s="301"/>
      <c r="AE213" s="322"/>
      <c r="AF213" s="301"/>
      <c r="AG213" s="296"/>
      <c r="AH213" s="408">
        <f t="shared" si="38"/>
        <v>0</v>
      </c>
      <c r="AI213" s="408">
        <f t="shared" si="39"/>
        <v>0</v>
      </c>
      <c r="AJ213" s="408">
        <f t="shared" si="40"/>
        <v>0</v>
      </c>
      <c r="AK213" s="408"/>
      <c r="AL213" s="408">
        <f t="shared" si="41"/>
        <v>0</v>
      </c>
      <c r="AM213" s="408">
        <f t="shared" si="42"/>
        <v>0</v>
      </c>
    </row>
    <row r="214" spans="1:39">
      <c r="A214" s="308">
        <v>204</v>
      </c>
      <c r="B214" s="111" t="s">
        <v>1751</v>
      </c>
      <c r="C214" s="54" t="s">
        <v>1408</v>
      </c>
      <c r="D214" s="277" t="s">
        <v>1409</v>
      </c>
      <c r="E214" s="277"/>
      <c r="F214" s="277"/>
      <c r="G214" s="277"/>
      <c r="H214" s="277"/>
      <c r="I214" s="277"/>
      <c r="J214" s="398">
        <f t="shared" si="47"/>
        <v>0</v>
      </c>
      <c r="K214" s="277"/>
      <c r="L214" s="277"/>
      <c r="M214" s="277"/>
      <c r="N214" s="301"/>
      <c r="O214" s="301" t="s">
        <v>782</v>
      </c>
      <c r="P214" s="301" t="s">
        <v>782</v>
      </c>
      <c r="Q214" s="301" t="s">
        <v>782</v>
      </c>
      <c r="R214" s="301" t="s">
        <v>782</v>
      </c>
      <c r="S214" s="301" t="s">
        <v>782</v>
      </c>
      <c r="T214" s="301" t="s">
        <v>782</v>
      </c>
      <c r="U214" s="301" t="s">
        <v>782</v>
      </c>
      <c r="V214" s="301" t="s">
        <v>782</v>
      </c>
      <c r="W214" s="301" t="s">
        <v>782</v>
      </c>
      <c r="X214" s="301" t="s">
        <v>782</v>
      </c>
      <c r="Y214" s="301" t="s">
        <v>782</v>
      </c>
      <c r="Z214" s="310"/>
      <c r="AA214" s="310"/>
      <c r="AB214" s="301" t="s">
        <v>782</v>
      </c>
      <c r="AC214" s="312"/>
      <c r="AD214" s="301"/>
      <c r="AE214" s="322"/>
      <c r="AF214" s="301"/>
      <c r="AG214" s="296"/>
      <c r="AH214" s="408">
        <f t="shared" si="38"/>
        <v>0</v>
      </c>
      <c r="AI214" s="408">
        <f t="shared" si="39"/>
        <v>0</v>
      </c>
      <c r="AJ214" s="408">
        <f t="shared" si="40"/>
        <v>0</v>
      </c>
      <c r="AK214" s="408"/>
      <c r="AL214" s="408">
        <f t="shared" si="41"/>
        <v>0</v>
      </c>
      <c r="AM214" s="408">
        <f t="shared" si="42"/>
        <v>0</v>
      </c>
    </row>
    <row r="215" spans="1:39" ht="27.6">
      <c r="A215" s="308">
        <v>205</v>
      </c>
      <c r="B215" s="111" t="s">
        <v>1765</v>
      </c>
      <c r="C215" s="54" t="s">
        <v>1408</v>
      </c>
      <c r="D215" s="277" t="s">
        <v>1409</v>
      </c>
      <c r="E215" s="399">
        <f>SUM(MAX(E216,E218,E220),MAX(E217,E219),E221)</f>
        <v>0</v>
      </c>
      <c r="F215" s="399">
        <f>SUM(MAX(F216,F218,F220),MAX(F217,F219),F221)</f>
        <v>0</v>
      </c>
      <c r="G215" s="399">
        <f>SUM(MAX(G216,G218,G220),MAX(G217,G219),G221)</f>
        <v>0</v>
      </c>
      <c r="H215" s="399">
        <f>SUM(MAX(H216,H218,H220),MAX(H217,H219),H221)</f>
        <v>0</v>
      </c>
      <c r="I215" s="300" t="s">
        <v>1409</v>
      </c>
      <c r="J215" s="295" t="s">
        <v>1409</v>
      </c>
      <c r="K215" s="300" t="s">
        <v>1409</v>
      </c>
      <c r="L215" s="300" t="s">
        <v>1409</v>
      </c>
      <c r="M215" s="300" t="s">
        <v>1409</v>
      </c>
      <c r="N215" s="313" t="s">
        <v>1409</v>
      </c>
      <c r="O215" s="301" t="s">
        <v>782</v>
      </c>
      <c r="P215" s="301" t="s">
        <v>782</v>
      </c>
      <c r="Q215" s="301" t="s">
        <v>782</v>
      </c>
      <c r="R215" s="301" t="s">
        <v>782</v>
      </c>
      <c r="S215" s="301" t="s">
        <v>782</v>
      </c>
      <c r="T215" s="301" t="s">
        <v>782</v>
      </c>
      <c r="U215" s="301" t="s">
        <v>782</v>
      </c>
      <c r="V215" s="301" t="s">
        <v>782</v>
      </c>
      <c r="W215" s="301" t="s">
        <v>782</v>
      </c>
      <c r="X215" s="301" t="s">
        <v>782</v>
      </c>
      <c r="Y215" s="301" t="s">
        <v>782</v>
      </c>
      <c r="Z215" s="310"/>
      <c r="AA215" s="310"/>
      <c r="AB215" s="301" t="s">
        <v>782</v>
      </c>
      <c r="AC215" s="312"/>
      <c r="AD215" s="301"/>
      <c r="AE215" s="322"/>
      <c r="AF215" s="301"/>
      <c r="AG215" s="296"/>
      <c r="AH215" s="408">
        <f t="shared" si="38"/>
        <v>0</v>
      </c>
      <c r="AI215" s="408">
        <f t="shared" si="39"/>
        <v>0</v>
      </c>
      <c r="AJ215" s="408">
        <f t="shared" si="40"/>
        <v>0</v>
      </c>
      <c r="AK215" s="408"/>
      <c r="AL215" s="408"/>
      <c r="AM215" s="408"/>
    </row>
    <row r="216" spans="1:39" ht="27.6">
      <c r="A216" s="308">
        <v>206</v>
      </c>
      <c r="B216" s="111" t="s">
        <v>1764</v>
      </c>
      <c r="C216" s="54" t="s">
        <v>1408</v>
      </c>
      <c r="D216" s="277" t="s">
        <v>1409</v>
      </c>
      <c r="E216" s="277"/>
      <c r="F216" s="277"/>
      <c r="G216" s="277"/>
      <c r="H216" s="277"/>
      <c r="I216" s="300" t="s">
        <v>1409</v>
      </c>
      <c r="J216" s="295" t="s">
        <v>1409</v>
      </c>
      <c r="K216" s="300" t="s">
        <v>1409</v>
      </c>
      <c r="L216" s="300" t="s">
        <v>1409</v>
      </c>
      <c r="M216" s="300" t="s">
        <v>1409</v>
      </c>
      <c r="N216" s="313" t="s">
        <v>1409</v>
      </c>
      <c r="O216" s="301" t="s">
        <v>782</v>
      </c>
      <c r="P216" s="301" t="s">
        <v>782</v>
      </c>
      <c r="Q216" s="301" t="s">
        <v>782</v>
      </c>
      <c r="R216" s="301" t="s">
        <v>782</v>
      </c>
      <c r="S216" s="301" t="s">
        <v>782</v>
      </c>
      <c r="T216" s="301" t="s">
        <v>782</v>
      </c>
      <c r="U216" s="301" t="s">
        <v>782</v>
      </c>
      <c r="V216" s="301" t="s">
        <v>782</v>
      </c>
      <c r="W216" s="301" t="s">
        <v>782</v>
      </c>
      <c r="X216" s="301" t="s">
        <v>782</v>
      </c>
      <c r="Y216" s="301" t="s">
        <v>782</v>
      </c>
      <c r="Z216" s="310"/>
      <c r="AA216" s="310"/>
      <c r="AB216" s="301" t="s">
        <v>782</v>
      </c>
      <c r="AC216" s="312"/>
      <c r="AD216" s="301"/>
      <c r="AE216" s="322"/>
      <c r="AF216" s="301"/>
      <c r="AG216" s="296"/>
      <c r="AH216" s="408">
        <f t="shared" si="38"/>
        <v>0</v>
      </c>
      <c r="AI216" s="408">
        <f t="shared" si="39"/>
        <v>0</v>
      </c>
      <c r="AJ216" s="408">
        <f t="shared" si="40"/>
        <v>0</v>
      </c>
      <c r="AK216" s="408"/>
      <c r="AL216" s="408"/>
      <c r="AM216" s="408"/>
    </row>
    <row r="217" spans="1:39" ht="27.6">
      <c r="A217" s="308">
        <v>207</v>
      </c>
      <c r="B217" s="111" t="s">
        <v>1763</v>
      </c>
      <c r="C217" s="54" t="s">
        <v>1408</v>
      </c>
      <c r="D217" s="277" t="s">
        <v>1409</v>
      </c>
      <c r="E217" s="323"/>
      <c r="F217" s="319"/>
      <c r="G217" s="277"/>
      <c r="H217" s="277"/>
      <c r="I217" s="300" t="s">
        <v>1409</v>
      </c>
      <c r="J217" s="295" t="s">
        <v>1409</v>
      </c>
      <c r="K217" s="300" t="s">
        <v>1409</v>
      </c>
      <c r="L217" s="300" t="s">
        <v>1409</v>
      </c>
      <c r="M217" s="300" t="s">
        <v>1409</v>
      </c>
      <c r="N217" s="313" t="s">
        <v>1409</v>
      </c>
      <c r="O217" s="301" t="s">
        <v>782</v>
      </c>
      <c r="P217" s="301" t="s">
        <v>782</v>
      </c>
      <c r="Q217" s="301" t="s">
        <v>782</v>
      </c>
      <c r="R217" s="301" t="s">
        <v>782</v>
      </c>
      <c r="S217" s="301" t="s">
        <v>782</v>
      </c>
      <c r="T217" s="301" t="s">
        <v>782</v>
      </c>
      <c r="U217" s="301" t="s">
        <v>782</v>
      </c>
      <c r="V217" s="301" t="s">
        <v>782</v>
      </c>
      <c r="W217" s="301" t="s">
        <v>782</v>
      </c>
      <c r="X217" s="301" t="s">
        <v>782</v>
      </c>
      <c r="Y217" s="301" t="s">
        <v>782</v>
      </c>
      <c r="Z217" s="310"/>
      <c r="AA217" s="310"/>
      <c r="AB217" s="301" t="s">
        <v>782</v>
      </c>
      <c r="AC217" s="312"/>
      <c r="AD217" s="301"/>
      <c r="AE217" s="322"/>
      <c r="AF217" s="301"/>
      <c r="AG217" s="296"/>
      <c r="AH217" s="408">
        <f t="shared" si="38"/>
        <v>0</v>
      </c>
      <c r="AI217" s="408">
        <f t="shared" si="39"/>
        <v>0</v>
      </c>
      <c r="AJ217" s="408">
        <f t="shared" si="40"/>
        <v>0</v>
      </c>
      <c r="AK217" s="408"/>
      <c r="AL217" s="408"/>
      <c r="AM217" s="408"/>
    </row>
    <row r="218" spans="1:39" ht="27.6">
      <c r="A218" s="308">
        <v>208</v>
      </c>
      <c r="B218" s="111" t="s">
        <v>1762</v>
      </c>
      <c r="C218" s="54" t="s">
        <v>1408</v>
      </c>
      <c r="D218" s="277" t="s">
        <v>1409</v>
      </c>
      <c r="E218" s="323"/>
      <c r="F218" s="319"/>
      <c r="G218" s="277"/>
      <c r="H218" s="277"/>
      <c r="I218" s="300" t="s">
        <v>1409</v>
      </c>
      <c r="J218" s="295" t="s">
        <v>1409</v>
      </c>
      <c r="K218" s="300" t="s">
        <v>1409</v>
      </c>
      <c r="L218" s="300" t="s">
        <v>1409</v>
      </c>
      <c r="M218" s="300" t="s">
        <v>1409</v>
      </c>
      <c r="N218" s="313" t="s">
        <v>1409</v>
      </c>
      <c r="O218" s="301" t="s">
        <v>782</v>
      </c>
      <c r="P218" s="301" t="s">
        <v>782</v>
      </c>
      <c r="Q218" s="301" t="s">
        <v>782</v>
      </c>
      <c r="R218" s="301" t="s">
        <v>782</v>
      </c>
      <c r="S218" s="301" t="s">
        <v>782</v>
      </c>
      <c r="T218" s="301" t="s">
        <v>782</v>
      </c>
      <c r="U218" s="301" t="s">
        <v>782</v>
      </c>
      <c r="V218" s="301" t="s">
        <v>782</v>
      </c>
      <c r="W218" s="301" t="s">
        <v>782</v>
      </c>
      <c r="X218" s="301" t="s">
        <v>782</v>
      </c>
      <c r="Y218" s="301" t="s">
        <v>782</v>
      </c>
      <c r="Z218" s="310"/>
      <c r="AA218" s="310"/>
      <c r="AB218" s="301" t="s">
        <v>782</v>
      </c>
      <c r="AC218" s="312"/>
      <c r="AD218" s="301"/>
      <c r="AE218" s="322"/>
      <c r="AF218" s="301"/>
      <c r="AG218" s="296"/>
      <c r="AH218" s="408">
        <f t="shared" si="38"/>
        <v>0</v>
      </c>
      <c r="AI218" s="408">
        <f t="shared" si="39"/>
        <v>0</v>
      </c>
      <c r="AJ218" s="408">
        <f t="shared" si="40"/>
        <v>0</v>
      </c>
      <c r="AK218" s="408"/>
      <c r="AL218" s="408"/>
      <c r="AM218" s="408"/>
    </row>
    <row r="219" spans="1:39" ht="38.4" customHeight="1">
      <c r="A219" s="308">
        <v>209</v>
      </c>
      <c r="B219" s="111" t="s">
        <v>1761</v>
      </c>
      <c r="C219" s="54" t="s">
        <v>1408</v>
      </c>
      <c r="D219" s="277" t="s">
        <v>1409</v>
      </c>
      <c r="E219" s="323"/>
      <c r="F219" s="319"/>
      <c r="G219" s="277"/>
      <c r="H219" s="277"/>
      <c r="I219" s="300" t="s">
        <v>1409</v>
      </c>
      <c r="J219" s="295" t="s">
        <v>1409</v>
      </c>
      <c r="K219" s="300" t="s">
        <v>1409</v>
      </c>
      <c r="L219" s="300" t="s">
        <v>1409</v>
      </c>
      <c r="M219" s="300" t="s">
        <v>1409</v>
      </c>
      <c r="N219" s="313" t="s">
        <v>1409</v>
      </c>
      <c r="O219" s="301" t="s">
        <v>782</v>
      </c>
      <c r="P219" s="301" t="s">
        <v>782</v>
      </c>
      <c r="Q219" s="301" t="s">
        <v>782</v>
      </c>
      <c r="R219" s="301" t="s">
        <v>782</v>
      </c>
      <c r="S219" s="301" t="s">
        <v>782</v>
      </c>
      <c r="T219" s="301" t="s">
        <v>782</v>
      </c>
      <c r="U219" s="301" t="s">
        <v>782</v>
      </c>
      <c r="V219" s="301" t="s">
        <v>782</v>
      </c>
      <c r="W219" s="301" t="s">
        <v>782</v>
      </c>
      <c r="X219" s="301" t="s">
        <v>782</v>
      </c>
      <c r="Y219" s="301" t="s">
        <v>782</v>
      </c>
      <c r="Z219" s="310"/>
      <c r="AA219" s="310"/>
      <c r="AB219" s="301" t="s">
        <v>782</v>
      </c>
      <c r="AC219" s="312"/>
      <c r="AD219" s="301"/>
      <c r="AE219" s="322"/>
      <c r="AF219" s="301"/>
      <c r="AG219" s="296"/>
      <c r="AH219" s="408">
        <f t="shared" si="38"/>
        <v>0</v>
      </c>
      <c r="AI219" s="408">
        <f t="shared" si="39"/>
        <v>0</v>
      </c>
      <c r="AJ219" s="408">
        <f t="shared" si="40"/>
        <v>0</v>
      </c>
      <c r="AK219" s="408"/>
      <c r="AL219" s="408"/>
      <c r="AM219" s="408"/>
    </row>
    <row r="220" spans="1:39" ht="27.6">
      <c r="A220" s="308">
        <v>210</v>
      </c>
      <c r="B220" s="111" t="s">
        <v>1760</v>
      </c>
      <c r="C220" s="54" t="s">
        <v>1408</v>
      </c>
      <c r="D220" s="277" t="s">
        <v>1409</v>
      </c>
      <c r="E220" s="277"/>
      <c r="F220" s="277"/>
      <c r="G220" s="277"/>
      <c r="H220" s="277"/>
      <c r="I220" s="300" t="s">
        <v>1409</v>
      </c>
      <c r="J220" s="295" t="s">
        <v>1409</v>
      </c>
      <c r="K220" s="300" t="s">
        <v>1409</v>
      </c>
      <c r="L220" s="300" t="s">
        <v>1409</v>
      </c>
      <c r="M220" s="300" t="s">
        <v>1409</v>
      </c>
      <c r="N220" s="313" t="s">
        <v>1409</v>
      </c>
      <c r="O220" s="301" t="s">
        <v>782</v>
      </c>
      <c r="P220" s="301" t="s">
        <v>782</v>
      </c>
      <c r="Q220" s="301" t="s">
        <v>782</v>
      </c>
      <c r="R220" s="301" t="s">
        <v>782</v>
      </c>
      <c r="S220" s="301" t="s">
        <v>782</v>
      </c>
      <c r="T220" s="301" t="s">
        <v>782</v>
      </c>
      <c r="U220" s="301" t="s">
        <v>782</v>
      </c>
      <c r="V220" s="301" t="s">
        <v>782</v>
      </c>
      <c r="W220" s="301" t="s">
        <v>782</v>
      </c>
      <c r="X220" s="301" t="s">
        <v>782</v>
      </c>
      <c r="Y220" s="301" t="s">
        <v>782</v>
      </c>
      <c r="Z220" s="310"/>
      <c r="AA220" s="310"/>
      <c r="AB220" s="301" t="s">
        <v>782</v>
      </c>
      <c r="AC220" s="312"/>
      <c r="AD220" s="301"/>
      <c r="AE220" s="322"/>
      <c r="AF220" s="301"/>
      <c r="AG220" s="296"/>
      <c r="AH220" s="408">
        <f t="shared" si="38"/>
        <v>0</v>
      </c>
      <c r="AI220" s="408">
        <f t="shared" si="39"/>
        <v>0</v>
      </c>
      <c r="AJ220" s="408">
        <f t="shared" si="40"/>
        <v>0</v>
      </c>
      <c r="AK220" s="408"/>
      <c r="AL220" s="408"/>
      <c r="AM220" s="408"/>
    </row>
    <row r="221" spans="1:39">
      <c r="A221" s="308">
        <v>211</v>
      </c>
      <c r="B221" s="111" t="s">
        <v>1747</v>
      </c>
      <c r="C221" s="54" t="s">
        <v>1408</v>
      </c>
      <c r="D221" s="277" t="s">
        <v>1409</v>
      </c>
      <c r="E221" s="277"/>
      <c r="F221" s="277"/>
      <c r="G221" s="277"/>
      <c r="H221" s="277"/>
      <c r="I221" s="300" t="s">
        <v>1409</v>
      </c>
      <c r="J221" s="295" t="s">
        <v>1409</v>
      </c>
      <c r="K221" s="300" t="s">
        <v>1409</v>
      </c>
      <c r="L221" s="300" t="s">
        <v>1409</v>
      </c>
      <c r="M221" s="300" t="s">
        <v>1409</v>
      </c>
      <c r="N221" s="313" t="s">
        <v>1409</v>
      </c>
      <c r="O221" s="301" t="s">
        <v>782</v>
      </c>
      <c r="P221" s="301" t="s">
        <v>782</v>
      </c>
      <c r="Q221" s="301" t="s">
        <v>782</v>
      </c>
      <c r="R221" s="301" t="s">
        <v>782</v>
      </c>
      <c r="S221" s="301" t="s">
        <v>782</v>
      </c>
      <c r="T221" s="301" t="s">
        <v>782</v>
      </c>
      <c r="U221" s="301" t="s">
        <v>782</v>
      </c>
      <c r="V221" s="301" t="s">
        <v>782</v>
      </c>
      <c r="W221" s="301" t="s">
        <v>782</v>
      </c>
      <c r="X221" s="301" t="s">
        <v>782</v>
      </c>
      <c r="Y221" s="301" t="s">
        <v>782</v>
      </c>
      <c r="Z221" s="310"/>
      <c r="AA221" s="310"/>
      <c r="AB221" s="301" t="s">
        <v>782</v>
      </c>
      <c r="AC221" s="312"/>
      <c r="AD221" s="301"/>
      <c r="AE221" s="322"/>
      <c r="AF221" s="301"/>
      <c r="AG221" s="296"/>
      <c r="AH221" s="408">
        <f t="shared" si="38"/>
        <v>0</v>
      </c>
      <c r="AI221" s="408">
        <f t="shared" si="39"/>
        <v>0</v>
      </c>
      <c r="AJ221" s="408">
        <f t="shared" si="40"/>
        <v>0</v>
      </c>
      <c r="AK221" s="408"/>
      <c r="AL221" s="408"/>
      <c r="AM221" s="408"/>
    </row>
    <row r="222" spans="1:39" ht="27.6">
      <c r="A222" s="308">
        <v>212</v>
      </c>
      <c r="B222" s="111" t="s">
        <v>1759</v>
      </c>
      <c r="C222" s="54" t="s">
        <v>1408</v>
      </c>
      <c r="D222" s="277" t="s">
        <v>1409</v>
      </c>
      <c r="E222" s="277"/>
      <c r="F222" s="277"/>
      <c r="G222" s="277"/>
      <c r="H222" s="277"/>
      <c r="I222" s="300" t="s">
        <v>1409</v>
      </c>
      <c r="J222" s="295" t="s">
        <v>1409</v>
      </c>
      <c r="K222" s="300" t="s">
        <v>1409</v>
      </c>
      <c r="L222" s="300" t="s">
        <v>1409</v>
      </c>
      <c r="M222" s="300" t="s">
        <v>1409</v>
      </c>
      <c r="N222" s="313" t="s">
        <v>1409</v>
      </c>
      <c r="O222" s="301" t="s">
        <v>782</v>
      </c>
      <c r="P222" s="301" t="s">
        <v>782</v>
      </c>
      <c r="Q222" s="301" t="s">
        <v>782</v>
      </c>
      <c r="R222" s="301" t="s">
        <v>782</v>
      </c>
      <c r="S222" s="301" t="s">
        <v>782</v>
      </c>
      <c r="T222" s="301" t="s">
        <v>782</v>
      </c>
      <c r="U222" s="301" t="s">
        <v>782</v>
      </c>
      <c r="V222" s="301" t="s">
        <v>782</v>
      </c>
      <c r="W222" s="301" t="s">
        <v>782</v>
      </c>
      <c r="X222" s="301" t="s">
        <v>782</v>
      </c>
      <c r="Y222" s="301" t="s">
        <v>782</v>
      </c>
      <c r="Z222" s="310"/>
      <c r="AA222" s="310"/>
      <c r="AB222" s="301" t="s">
        <v>782</v>
      </c>
      <c r="AC222" s="312"/>
      <c r="AD222" s="301"/>
      <c r="AE222" s="322"/>
      <c r="AF222" s="301"/>
      <c r="AG222" s="296"/>
      <c r="AH222" s="408">
        <f t="shared" si="38"/>
        <v>0</v>
      </c>
      <c r="AI222" s="408">
        <f t="shared" si="39"/>
        <v>0</v>
      </c>
      <c r="AJ222" s="408">
        <f t="shared" si="40"/>
        <v>0</v>
      </c>
      <c r="AK222" s="408"/>
      <c r="AL222" s="408"/>
      <c r="AM222" s="408"/>
    </row>
    <row r="223" spans="1:39">
      <c r="A223" s="308">
        <v>213</v>
      </c>
      <c r="B223" s="111" t="s">
        <v>1746</v>
      </c>
      <c r="C223" s="54" t="s">
        <v>1408</v>
      </c>
      <c r="D223" s="277" t="s">
        <v>1409</v>
      </c>
      <c r="E223" s="277"/>
      <c r="F223" s="277"/>
      <c r="G223" s="277"/>
      <c r="H223" s="277"/>
      <c r="I223" s="277"/>
      <c r="J223" s="398">
        <f t="shared" ref="J223:J286" si="48">SUM(K223:L223)</f>
        <v>0</v>
      </c>
      <c r="K223" s="277"/>
      <c r="L223" s="277"/>
      <c r="M223" s="277"/>
      <c r="N223" s="301"/>
      <c r="O223" s="301" t="s">
        <v>782</v>
      </c>
      <c r="P223" s="301" t="s">
        <v>782</v>
      </c>
      <c r="Q223" s="301" t="s">
        <v>782</v>
      </c>
      <c r="R223" s="301" t="s">
        <v>782</v>
      </c>
      <c r="S223" s="301" t="s">
        <v>782</v>
      </c>
      <c r="T223" s="301" t="s">
        <v>782</v>
      </c>
      <c r="U223" s="301" t="s">
        <v>782</v>
      </c>
      <c r="V223" s="301" t="s">
        <v>782</v>
      </c>
      <c r="W223" s="301" t="s">
        <v>782</v>
      </c>
      <c r="X223" s="301" t="s">
        <v>782</v>
      </c>
      <c r="Y223" s="301" t="s">
        <v>782</v>
      </c>
      <c r="Z223" s="310"/>
      <c r="AA223" s="310"/>
      <c r="AB223" s="301" t="s">
        <v>782</v>
      </c>
      <c r="AC223" s="312"/>
      <c r="AD223" s="301"/>
      <c r="AE223" s="322"/>
      <c r="AF223" s="301"/>
      <c r="AG223" s="296"/>
      <c r="AH223" s="408">
        <f t="shared" si="38"/>
        <v>0</v>
      </c>
      <c r="AI223" s="408">
        <f t="shared" si="39"/>
        <v>0</v>
      </c>
      <c r="AJ223" s="408">
        <f t="shared" si="40"/>
        <v>0</v>
      </c>
      <c r="AK223" s="408"/>
      <c r="AL223" s="408">
        <f t="shared" si="41"/>
        <v>0</v>
      </c>
      <c r="AM223" s="408">
        <f t="shared" si="42"/>
        <v>0</v>
      </c>
    </row>
    <row r="224" spans="1:39" ht="27.6">
      <c r="A224" s="308">
        <v>214</v>
      </c>
      <c r="B224" s="111" t="s">
        <v>1745</v>
      </c>
      <c r="C224" s="54" t="s">
        <v>1408</v>
      </c>
      <c r="D224" s="277" t="s">
        <v>1409</v>
      </c>
      <c r="E224" s="277"/>
      <c r="F224" s="277"/>
      <c r="G224" s="277"/>
      <c r="H224" s="277"/>
      <c r="I224" s="277"/>
      <c r="J224" s="398">
        <f t="shared" si="48"/>
        <v>0</v>
      </c>
      <c r="K224" s="277"/>
      <c r="L224" s="277"/>
      <c r="M224" s="277"/>
      <c r="N224" s="301"/>
      <c r="O224" s="301" t="s">
        <v>782</v>
      </c>
      <c r="P224" s="301" t="s">
        <v>782</v>
      </c>
      <c r="Q224" s="301" t="s">
        <v>782</v>
      </c>
      <c r="R224" s="301" t="s">
        <v>782</v>
      </c>
      <c r="S224" s="301" t="s">
        <v>782</v>
      </c>
      <c r="T224" s="301" t="s">
        <v>782</v>
      </c>
      <c r="U224" s="301" t="s">
        <v>782</v>
      </c>
      <c r="V224" s="301" t="s">
        <v>782</v>
      </c>
      <c r="W224" s="301" t="s">
        <v>782</v>
      </c>
      <c r="X224" s="301" t="s">
        <v>782</v>
      </c>
      <c r="Y224" s="301" t="s">
        <v>782</v>
      </c>
      <c r="Z224" s="310"/>
      <c r="AA224" s="310"/>
      <c r="AB224" s="301" t="s">
        <v>782</v>
      </c>
      <c r="AC224" s="312"/>
      <c r="AD224" s="301"/>
      <c r="AE224" s="322"/>
      <c r="AF224" s="301"/>
      <c r="AG224" s="296"/>
      <c r="AH224" s="408">
        <f t="shared" si="38"/>
        <v>0</v>
      </c>
      <c r="AI224" s="408">
        <f t="shared" si="39"/>
        <v>0</v>
      </c>
      <c r="AJ224" s="408">
        <f t="shared" si="40"/>
        <v>0</v>
      </c>
      <c r="AK224" s="408"/>
      <c r="AL224" s="408">
        <f t="shared" si="41"/>
        <v>0</v>
      </c>
      <c r="AM224" s="408">
        <f t="shared" si="42"/>
        <v>0</v>
      </c>
    </row>
    <row r="225" spans="1:39" ht="16.2" thickBot="1">
      <c r="A225" s="308">
        <v>215</v>
      </c>
      <c r="B225" s="111" t="s">
        <v>1638</v>
      </c>
      <c r="C225" s="54" t="s">
        <v>1408</v>
      </c>
      <c r="D225" s="277" t="s">
        <v>1409</v>
      </c>
      <c r="E225" s="277"/>
      <c r="F225" s="277"/>
      <c r="G225" s="277"/>
      <c r="H225" s="277"/>
      <c r="I225" s="277"/>
      <c r="J225" s="398">
        <f t="shared" si="48"/>
        <v>0</v>
      </c>
      <c r="K225" s="277"/>
      <c r="L225" s="277"/>
      <c r="M225" s="277"/>
      <c r="N225" s="301"/>
      <c r="O225" s="301" t="s">
        <v>782</v>
      </c>
      <c r="P225" s="301" t="s">
        <v>782</v>
      </c>
      <c r="Q225" s="301" t="s">
        <v>782</v>
      </c>
      <c r="R225" s="301" t="s">
        <v>782</v>
      </c>
      <c r="S225" s="301" t="s">
        <v>782</v>
      </c>
      <c r="T225" s="301" t="s">
        <v>782</v>
      </c>
      <c r="U225" s="301" t="s">
        <v>782</v>
      </c>
      <c r="V225" s="301" t="s">
        <v>782</v>
      </c>
      <c r="W225" s="301" t="s">
        <v>782</v>
      </c>
      <c r="X225" s="301" t="s">
        <v>782</v>
      </c>
      <c r="Y225" s="301" t="s">
        <v>782</v>
      </c>
      <c r="Z225" s="310"/>
      <c r="AA225" s="310"/>
      <c r="AB225" s="301" t="s">
        <v>782</v>
      </c>
      <c r="AC225" s="312"/>
      <c r="AD225" s="301"/>
      <c r="AE225" s="322"/>
      <c r="AF225" s="301"/>
      <c r="AG225" s="296"/>
      <c r="AH225" s="408">
        <f t="shared" si="38"/>
        <v>0</v>
      </c>
      <c r="AI225" s="408">
        <f t="shared" si="39"/>
        <v>0</v>
      </c>
      <c r="AJ225" s="408">
        <f t="shared" si="40"/>
        <v>0</v>
      </c>
      <c r="AK225" s="408"/>
      <c r="AL225" s="408">
        <f t="shared" si="41"/>
        <v>0</v>
      </c>
      <c r="AM225" s="408">
        <f t="shared" si="42"/>
        <v>0</v>
      </c>
    </row>
    <row r="226" spans="1:39" ht="41.4">
      <c r="A226" s="308">
        <v>216</v>
      </c>
      <c r="B226" s="111" t="s">
        <v>1758</v>
      </c>
      <c r="C226" s="54" t="s">
        <v>1408</v>
      </c>
      <c r="D226" s="286"/>
      <c r="E226" s="578">
        <f>MAX(E227,E247)</f>
        <v>0</v>
      </c>
      <c r="F226" s="399">
        <f>SUM(F227,F247)</f>
        <v>0</v>
      </c>
      <c r="G226" s="399">
        <f>MAX(G227,G247)</f>
        <v>0</v>
      </c>
      <c r="H226" s="399">
        <f>MAX(H227,H247)</f>
        <v>0</v>
      </c>
      <c r="I226" s="578">
        <f>MAX(I227,I247)</f>
        <v>0</v>
      </c>
      <c r="J226" s="398">
        <f t="shared" si="48"/>
        <v>0</v>
      </c>
      <c r="K226" s="399">
        <f>SUM(K227,K247)</f>
        <v>0</v>
      </c>
      <c r="L226" s="399">
        <f>SUM(L227,L247)</f>
        <v>0</v>
      </c>
      <c r="M226" s="399">
        <f>SUM(M227,M247)</f>
        <v>0</v>
      </c>
      <c r="N226" s="399">
        <f>SUM(N227,N247)</f>
        <v>0</v>
      </c>
      <c r="O226" s="277" t="s">
        <v>782</v>
      </c>
      <c r="P226" s="301" t="s">
        <v>782</v>
      </c>
      <c r="Q226" s="301" t="s">
        <v>782</v>
      </c>
      <c r="R226" s="301" t="s">
        <v>782</v>
      </c>
      <c r="S226" s="301" t="s">
        <v>782</v>
      </c>
      <c r="T226" s="301" t="s">
        <v>782</v>
      </c>
      <c r="U226" s="301" t="s">
        <v>782</v>
      </c>
      <c r="V226" s="301" t="s">
        <v>782</v>
      </c>
      <c r="W226" s="301" t="s">
        <v>782</v>
      </c>
      <c r="X226" s="301" t="s">
        <v>782</v>
      </c>
      <c r="Y226" s="301" t="s">
        <v>782</v>
      </c>
      <c r="Z226" s="301" t="s">
        <v>782</v>
      </c>
      <c r="AA226" s="301" t="s">
        <v>782</v>
      </c>
      <c r="AB226" s="301" t="s">
        <v>782</v>
      </c>
      <c r="AC226" s="312"/>
      <c r="AD226" s="301"/>
      <c r="AE226" s="322"/>
      <c r="AF226" s="301"/>
      <c r="AG226" s="400">
        <f>D226-E226</f>
        <v>0</v>
      </c>
      <c r="AH226" s="408">
        <f t="shared" si="38"/>
        <v>0</v>
      </c>
      <c r="AI226" s="408">
        <f t="shared" si="39"/>
        <v>0</v>
      </c>
      <c r="AJ226" s="408">
        <f t="shared" si="40"/>
        <v>0</v>
      </c>
      <c r="AK226" s="408">
        <f>D226-I226</f>
        <v>0</v>
      </c>
      <c r="AL226" s="408">
        <f t="shared" si="41"/>
        <v>0</v>
      </c>
      <c r="AM226" s="408">
        <f t="shared" si="42"/>
        <v>0</v>
      </c>
    </row>
    <row r="227" spans="1:39">
      <c r="A227" s="308">
        <v>217</v>
      </c>
      <c r="B227" s="111" t="s">
        <v>1676</v>
      </c>
      <c r="C227" s="54" t="s">
        <v>1408</v>
      </c>
      <c r="D227" s="277" t="s">
        <v>1409</v>
      </c>
      <c r="E227" s="399">
        <f>MAX(E228,E231:E235,E244,E246)</f>
        <v>0</v>
      </c>
      <c r="F227" s="399">
        <f>SUM(F228,F231,F232)+MAX(F233,F234)+SUM(F235,F244,F246)</f>
        <v>0</v>
      </c>
      <c r="G227" s="399">
        <f>MAX(G228,G231:G235,G244,G246)</f>
        <v>0</v>
      </c>
      <c r="H227" s="399">
        <f>MAX(H228,H231:H235,H244,H246)</f>
        <v>0</v>
      </c>
      <c r="I227" s="399">
        <f>MAX(I228,I231:I235,I244,I246)</f>
        <v>0</v>
      </c>
      <c r="J227" s="398">
        <f t="shared" si="48"/>
        <v>0</v>
      </c>
      <c r="K227" s="399">
        <f>SUM(K228,K231:K235,K244,K246)</f>
        <v>0</v>
      </c>
      <c r="L227" s="399">
        <f>SUM(L228,L231:L235,L244,L246)</f>
        <v>0</v>
      </c>
      <c r="M227" s="399">
        <f>SUM(M228,M231:M235,M244,M246)</f>
        <v>0</v>
      </c>
      <c r="N227" s="399">
        <f>SUM(N228,N231:N235,N244,N246)</f>
        <v>0</v>
      </c>
      <c r="O227" s="277" t="s">
        <v>782</v>
      </c>
      <c r="P227" s="301" t="s">
        <v>782</v>
      </c>
      <c r="Q227" s="301" t="s">
        <v>782</v>
      </c>
      <c r="R227" s="301" t="s">
        <v>782</v>
      </c>
      <c r="S227" s="301" t="s">
        <v>782</v>
      </c>
      <c r="T227" s="301" t="s">
        <v>782</v>
      </c>
      <c r="U227" s="301" t="s">
        <v>782</v>
      </c>
      <c r="V227" s="301" t="s">
        <v>782</v>
      </c>
      <c r="W227" s="301" t="s">
        <v>782</v>
      </c>
      <c r="X227" s="301" t="s">
        <v>782</v>
      </c>
      <c r="Y227" s="301" t="s">
        <v>782</v>
      </c>
      <c r="Z227" s="301" t="s">
        <v>782</v>
      </c>
      <c r="AA227" s="301" t="s">
        <v>782</v>
      </c>
      <c r="AB227" s="301" t="s">
        <v>782</v>
      </c>
      <c r="AC227" s="312"/>
      <c r="AD227" s="301"/>
      <c r="AE227" s="322"/>
      <c r="AF227" s="301"/>
      <c r="AG227" s="296"/>
      <c r="AH227" s="408">
        <f t="shared" si="38"/>
        <v>0</v>
      </c>
      <c r="AI227" s="408">
        <f t="shared" si="39"/>
        <v>0</v>
      </c>
      <c r="AJ227" s="408">
        <f t="shared" si="40"/>
        <v>0</v>
      </c>
      <c r="AK227" s="408"/>
      <c r="AL227" s="408">
        <f t="shared" si="41"/>
        <v>0</v>
      </c>
      <c r="AM227" s="408">
        <f t="shared" si="42"/>
        <v>0</v>
      </c>
    </row>
    <row r="228" spans="1:39">
      <c r="A228" s="308">
        <v>218</v>
      </c>
      <c r="B228" s="111" t="s">
        <v>1757</v>
      </c>
      <c r="C228" s="54" t="s">
        <v>1408</v>
      </c>
      <c r="D228" s="277" t="s">
        <v>1409</v>
      </c>
      <c r="E228" s="399">
        <f>MAX(E229,E230)</f>
        <v>0</v>
      </c>
      <c r="F228" s="399">
        <f>SUM(F229,F230)</f>
        <v>0</v>
      </c>
      <c r="G228" s="399">
        <f>MAX(G229,G230)</f>
        <v>0</v>
      </c>
      <c r="H228" s="399">
        <f>MAX(H229,H230)</f>
        <v>0</v>
      </c>
      <c r="I228" s="399">
        <f>MAX(I229,I230)</f>
        <v>0</v>
      </c>
      <c r="J228" s="398">
        <f t="shared" si="48"/>
        <v>0</v>
      </c>
      <c r="K228" s="399">
        <f>SUM(K229,K230)</f>
        <v>0</v>
      </c>
      <c r="L228" s="399">
        <f>SUM(L229,L230)</f>
        <v>0</v>
      </c>
      <c r="M228" s="399">
        <f>SUM(M229,M230)</f>
        <v>0</v>
      </c>
      <c r="N228" s="399">
        <f>SUM(N229,N230)</f>
        <v>0</v>
      </c>
      <c r="O228" s="301" t="s">
        <v>782</v>
      </c>
      <c r="P228" s="301" t="s">
        <v>782</v>
      </c>
      <c r="Q228" s="301" t="s">
        <v>782</v>
      </c>
      <c r="R228" s="301" t="s">
        <v>782</v>
      </c>
      <c r="S228" s="301" t="s">
        <v>782</v>
      </c>
      <c r="T228" s="301" t="s">
        <v>782</v>
      </c>
      <c r="U228" s="301" t="s">
        <v>782</v>
      </c>
      <c r="V228" s="301" t="s">
        <v>782</v>
      </c>
      <c r="W228" s="301" t="s">
        <v>782</v>
      </c>
      <c r="X228" s="301" t="s">
        <v>782</v>
      </c>
      <c r="Y228" s="301" t="s">
        <v>782</v>
      </c>
      <c r="Z228" s="301" t="s">
        <v>782</v>
      </c>
      <c r="AA228" s="301" t="s">
        <v>782</v>
      </c>
      <c r="AB228" s="301" t="s">
        <v>782</v>
      </c>
      <c r="AC228" s="312"/>
      <c r="AD228" s="301"/>
      <c r="AE228" s="322"/>
      <c r="AF228" s="301"/>
      <c r="AG228" s="296"/>
      <c r="AH228" s="408">
        <f t="shared" si="38"/>
        <v>0</v>
      </c>
      <c r="AI228" s="408">
        <f t="shared" si="39"/>
        <v>0</v>
      </c>
      <c r="AJ228" s="408">
        <f t="shared" si="40"/>
        <v>0</v>
      </c>
      <c r="AK228" s="408"/>
      <c r="AL228" s="408">
        <f t="shared" si="41"/>
        <v>0</v>
      </c>
      <c r="AM228" s="408">
        <f t="shared" si="42"/>
        <v>0</v>
      </c>
    </row>
    <row r="229" spans="1:39">
      <c r="A229" s="308">
        <v>219</v>
      </c>
      <c r="B229" s="111" t="s">
        <v>1756</v>
      </c>
      <c r="C229" s="54" t="s">
        <v>1408</v>
      </c>
      <c r="D229" s="277" t="s">
        <v>1409</v>
      </c>
      <c r="E229" s="277"/>
      <c r="F229" s="277"/>
      <c r="G229" s="277"/>
      <c r="H229" s="277"/>
      <c r="I229" s="277"/>
      <c r="J229" s="398">
        <f t="shared" si="48"/>
        <v>0</v>
      </c>
      <c r="K229" s="277"/>
      <c r="L229" s="277"/>
      <c r="M229" s="277"/>
      <c r="N229" s="301"/>
      <c r="O229" s="301" t="s">
        <v>782</v>
      </c>
      <c r="P229" s="301" t="s">
        <v>782</v>
      </c>
      <c r="Q229" s="310"/>
      <c r="R229" s="301" t="s">
        <v>782</v>
      </c>
      <c r="S229" s="301" t="s">
        <v>782</v>
      </c>
      <c r="T229" s="301" t="s">
        <v>782</v>
      </c>
      <c r="U229" s="301" t="s">
        <v>782</v>
      </c>
      <c r="V229" s="301" t="s">
        <v>782</v>
      </c>
      <c r="W229" s="301" t="s">
        <v>782</v>
      </c>
      <c r="X229" s="301" t="s">
        <v>782</v>
      </c>
      <c r="Y229" s="301" t="s">
        <v>782</v>
      </c>
      <c r="Z229" s="301" t="s">
        <v>782</v>
      </c>
      <c r="AA229" s="301" t="s">
        <v>782</v>
      </c>
      <c r="AB229" s="310"/>
      <c r="AC229" s="312" t="str">
        <f>Q8</f>
        <v>экз./растение (орган)</v>
      </c>
      <c r="AD229" s="301"/>
      <c r="AE229" s="322"/>
      <c r="AF229" s="301"/>
      <c r="AG229" s="296"/>
      <c r="AH229" s="408">
        <f t="shared" si="38"/>
        <v>0</v>
      </c>
      <c r="AI229" s="408">
        <f t="shared" si="39"/>
        <v>0</v>
      </c>
      <c r="AJ229" s="408">
        <f t="shared" si="40"/>
        <v>0</v>
      </c>
      <c r="AK229" s="408"/>
      <c r="AL229" s="408">
        <f t="shared" si="41"/>
        <v>0</v>
      </c>
      <c r="AM229" s="408">
        <f t="shared" si="42"/>
        <v>0</v>
      </c>
    </row>
    <row r="230" spans="1:39" ht="16.8">
      <c r="A230" s="308">
        <v>220</v>
      </c>
      <c r="B230" s="111" t="s">
        <v>1724</v>
      </c>
      <c r="C230" s="54" t="s">
        <v>1408</v>
      </c>
      <c r="D230" s="277" t="s">
        <v>1409</v>
      </c>
      <c r="E230" s="277"/>
      <c r="F230" s="277"/>
      <c r="G230" s="277"/>
      <c r="H230" s="277"/>
      <c r="I230" s="277"/>
      <c r="J230" s="398">
        <f t="shared" si="48"/>
        <v>0</v>
      </c>
      <c r="K230" s="277"/>
      <c r="L230" s="277"/>
      <c r="M230" s="277"/>
      <c r="N230" s="301"/>
      <c r="O230" s="301" t="s">
        <v>782</v>
      </c>
      <c r="P230" s="301" t="s">
        <v>782</v>
      </c>
      <c r="Q230" s="301" t="s">
        <v>782</v>
      </c>
      <c r="R230" s="301" t="s">
        <v>782</v>
      </c>
      <c r="S230" s="301" t="s">
        <v>782</v>
      </c>
      <c r="T230" s="301" t="s">
        <v>782</v>
      </c>
      <c r="U230" s="310"/>
      <c r="V230" s="301" t="s">
        <v>782</v>
      </c>
      <c r="W230" s="301" t="s">
        <v>782</v>
      </c>
      <c r="X230" s="301" t="s">
        <v>782</v>
      </c>
      <c r="Y230" s="301" t="s">
        <v>782</v>
      </c>
      <c r="Z230" s="301" t="s">
        <v>782</v>
      </c>
      <c r="AA230" s="301" t="s">
        <v>782</v>
      </c>
      <c r="AB230" s="310"/>
      <c r="AC230" s="412" t="s">
        <v>3049</v>
      </c>
      <c r="AD230" s="301"/>
      <c r="AE230" s="322"/>
      <c r="AF230" s="301"/>
      <c r="AG230" s="296"/>
      <c r="AH230" s="408">
        <f t="shared" si="38"/>
        <v>0</v>
      </c>
      <c r="AI230" s="408">
        <f t="shared" si="39"/>
        <v>0</v>
      </c>
      <c r="AJ230" s="408">
        <f t="shared" si="40"/>
        <v>0</v>
      </c>
      <c r="AK230" s="408"/>
      <c r="AL230" s="408">
        <f t="shared" si="41"/>
        <v>0</v>
      </c>
      <c r="AM230" s="408">
        <f t="shared" si="42"/>
        <v>0</v>
      </c>
    </row>
    <row r="231" spans="1:39" ht="16.8">
      <c r="A231" s="308">
        <v>221</v>
      </c>
      <c r="B231" s="111" t="s">
        <v>1420</v>
      </c>
      <c r="C231" s="54" t="s">
        <v>1408</v>
      </c>
      <c r="D231" s="277" t="s">
        <v>1409</v>
      </c>
      <c r="E231" s="277"/>
      <c r="F231" s="277"/>
      <c r="G231" s="277"/>
      <c r="H231" s="277"/>
      <c r="I231" s="277"/>
      <c r="J231" s="398">
        <f t="shared" si="48"/>
        <v>0</v>
      </c>
      <c r="K231" s="277"/>
      <c r="L231" s="277"/>
      <c r="M231" s="277"/>
      <c r="N231" s="301"/>
      <c r="O231" s="301" t="s">
        <v>782</v>
      </c>
      <c r="P231" s="301" t="s">
        <v>782</v>
      </c>
      <c r="Q231" s="301" t="s">
        <v>782</v>
      </c>
      <c r="R231" s="301" t="s">
        <v>782</v>
      </c>
      <c r="S231" s="301" t="s">
        <v>782</v>
      </c>
      <c r="T231" s="385"/>
      <c r="U231" s="310"/>
      <c r="V231" s="301" t="s">
        <v>782</v>
      </c>
      <c r="W231" s="301" t="s">
        <v>782</v>
      </c>
      <c r="X231" s="301" t="s">
        <v>782</v>
      </c>
      <c r="Y231" s="301" t="s">
        <v>782</v>
      </c>
      <c r="Z231" s="301" t="s">
        <v>782</v>
      </c>
      <c r="AA231" s="301" t="s">
        <v>782</v>
      </c>
      <c r="AB231" s="310"/>
      <c r="AC231" s="412" t="s">
        <v>3049</v>
      </c>
      <c r="AD231" s="301"/>
      <c r="AE231" s="322"/>
      <c r="AF231" s="301"/>
      <c r="AG231" s="296"/>
      <c r="AH231" s="408">
        <f t="shared" si="38"/>
        <v>0</v>
      </c>
      <c r="AI231" s="408">
        <f t="shared" si="39"/>
        <v>0</v>
      </c>
      <c r="AJ231" s="408">
        <f t="shared" si="40"/>
        <v>0</v>
      </c>
      <c r="AK231" s="408"/>
      <c r="AL231" s="408">
        <f t="shared" si="41"/>
        <v>0</v>
      </c>
      <c r="AM231" s="408">
        <f t="shared" si="42"/>
        <v>0</v>
      </c>
    </row>
    <row r="232" spans="1:39">
      <c r="A232" s="308">
        <v>222</v>
      </c>
      <c r="B232" s="111" t="s">
        <v>1422</v>
      </c>
      <c r="C232" s="54" t="s">
        <v>1408</v>
      </c>
      <c r="D232" s="277" t="s">
        <v>1409</v>
      </c>
      <c r="E232" s="277"/>
      <c r="F232" s="277"/>
      <c r="G232" s="277"/>
      <c r="H232" s="277"/>
      <c r="I232" s="277"/>
      <c r="J232" s="398">
        <f t="shared" si="48"/>
        <v>0</v>
      </c>
      <c r="K232" s="277"/>
      <c r="L232" s="277"/>
      <c r="M232" s="277"/>
      <c r="N232" s="301"/>
      <c r="O232" s="301" t="s">
        <v>782</v>
      </c>
      <c r="P232" s="310"/>
      <c r="Q232" s="301" t="s">
        <v>782</v>
      </c>
      <c r="R232" s="301" t="s">
        <v>782</v>
      </c>
      <c r="S232" s="301" t="s">
        <v>782</v>
      </c>
      <c r="T232" s="301" t="s">
        <v>782</v>
      </c>
      <c r="U232" s="310"/>
      <c r="V232" s="301" t="s">
        <v>782</v>
      </c>
      <c r="W232" s="301" t="s">
        <v>782</v>
      </c>
      <c r="X232" s="301" t="s">
        <v>782</v>
      </c>
      <c r="Y232" s="301" t="s">
        <v>782</v>
      </c>
      <c r="Z232" s="301" t="s">
        <v>782</v>
      </c>
      <c r="AA232" s="301" t="s">
        <v>782</v>
      </c>
      <c r="AB232" s="310"/>
      <c r="AC232" s="312"/>
      <c r="AD232" s="301"/>
      <c r="AE232" s="322"/>
      <c r="AF232" s="301"/>
      <c r="AG232" s="296"/>
      <c r="AH232" s="408">
        <f t="shared" si="38"/>
        <v>0</v>
      </c>
      <c r="AI232" s="408">
        <f t="shared" si="39"/>
        <v>0</v>
      </c>
      <c r="AJ232" s="408">
        <f t="shared" si="40"/>
        <v>0</v>
      </c>
      <c r="AK232" s="408"/>
      <c r="AL232" s="408">
        <f t="shared" si="41"/>
        <v>0</v>
      </c>
      <c r="AM232" s="408">
        <f t="shared" si="42"/>
        <v>0</v>
      </c>
    </row>
    <row r="233" spans="1:39">
      <c r="A233" s="308">
        <v>223</v>
      </c>
      <c r="B233" s="111" t="s">
        <v>1424</v>
      </c>
      <c r="C233" s="54" t="s">
        <v>1408</v>
      </c>
      <c r="D233" s="277" t="s">
        <v>1409</v>
      </c>
      <c r="E233" s="277"/>
      <c r="F233" s="277"/>
      <c r="G233" s="277"/>
      <c r="H233" s="277"/>
      <c r="I233" s="277"/>
      <c r="J233" s="398">
        <f t="shared" si="48"/>
        <v>0</v>
      </c>
      <c r="K233" s="277"/>
      <c r="L233" s="277"/>
      <c r="M233" s="277"/>
      <c r="N233" s="301"/>
      <c r="O233" s="385"/>
      <c r="P233" s="301" t="s">
        <v>782</v>
      </c>
      <c r="Q233" s="310"/>
      <c r="R233" s="310"/>
      <c r="S233" s="301" t="s">
        <v>782</v>
      </c>
      <c r="T233" s="301" t="s">
        <v>782</v>
      </c>
      <c r="U233" s="301" t="s">
        <v>782</v>
      </c>
      <c r="V233" s="385"/>
      <c r="W233" s="301" t="s">
        <v>782</v>
      </c>
      <c r="X233" s="301" t="s">
        <v>782</v>
      </c>
      <c r="Y233" s="301" t="s">
        <v>782</v>
      </c>
      <c r="Z233" s="301" t="s">
        <v>782</v>
      </c>
      <c r="AA233" s="301" t="s">
        <v>782</v>
      </c>
      <c r="AB233" s="310"/>
      <c r="AC233" s="312" t="str">
        <f>$Q$8</f>
        <v>экз./растение (орган)</v>
      </c>
      <c r="AD233" s="301"/>
      <c r="AE233" s="322"/>
      <c r="AF233" s="301"/>
      <c r="AG233" s="296"/>
      <c r="AH233" s="408">
        <f t="shared" si="38"/>
        <v>0</v>
      </c>
      <c r="AI233" s="408">
        <f t="shared" si="39"/>
        <v>0</v>
      </c>
      <c r="AJ233" s="408">
        <f t="shared" si="40"/>
        <v>0</v>
      </c>
      <c r="AK233" s="408"/>
      <c r="AL233" s="408">
        <f t="shared" si="41"/>
        <v>0</v>
      </c>
      <c r="AM233" s="408">
        <f t="shared" si="42"/>
        <v>0</v>
      </c>
    </row>
    <row r="234" spans="1:39">
      <c r="A234" s="308">
        <v>224</v>
      </c>
      <c r="B234" s="111" t="s">
        <v>1755</v>
      </c>
      <c r="C234" s="54" t="s">
        <v>1408</v>
      </c>
      <c r="D234" s="277" t="s">
        <v>1409</v>
      </c>
      <c r="E234" s="277"/>
      <c r="F234" s="277"/>
      <c r="G234" s="277"/>
      <c r="H234" s="277"/>
      <c r="I234" s="277"/>
      <c r="J234" s="398">
        <f t="shared" si="48"/>
        <v>0</v>
      </c>
      <c r="K234" s="277"/>
      <c r="L234" s="277"/>
      <c r="M234" s="277"/>
      <c r="N234" s="301"/>
      <c r="O234" s="301" t="s">
        <v>782</v>
      </c>
      <c r="P234" s="310"/>
      <c r="Q234" s="310"/>
      <c r="R234" s="301" t="s">
        <v>782</v>
      </c>
      <c r="S234" s="301" t="s">
        <v>782</v>
      </c>
      <c r="T234" s="385"/>
      <c r="U234" s="301" t="s">
        <v>782</v>
      </c>
      <c r="V234" s="301" t="s">
        <v>782</v>
      </c>
      <c r="W234" s="301" t="s">
        <v>782</v>
      </c>
      <c r="X234" s="301" t="s">
        <v>782</v>
      </c>
      <c r="Y234" s="301" t="s">
        <v>782</v>
      </c>
      <c r="Z234" s="301" t="s">
        <v>782</v>
      </c>
      <c r="AA234" s="301" t="s">
        <v>782</v>
      </c>
      <c r="AB234" s="310"/>
      <c r="AC234" s="312"/>
      <c r="AD234" s="301"/>
      <c r="AE234" s="322"/>
      <c r="AF234" s="301"/>
      <c r="AG234" s="296"/>
      <c r="AH234" s="408">
        <f t="shared" si="38"/>
        <v>0</v>
      </c>
      <c r="AI234" s="408">
        <f t="shared" si="39"/>
        <v>0</v>
      </c>
      <c r="AJ234" s="408">
        <f t="shared" si="40"/>
        <v>0</v>
      </c>
      <c r="AK234" s="408"/>
      <c r="AL234" s="408">
        <f t="shared" si="41"/>
        <v>0</v>
      </c>
      <c r="AM234" s="408">
        <f t="shared" si="42"/>
        <v>0</v>
      </c>
    </row>
    <row r="235" spans="1:39">
      <c r="A235" s="308">
        <v>225</v>
      </c>
      <c r="B235" s="304" t="s">
        <v>1426</v>
      </c>
      <c r="C235" s="54" t="s">
        <v>1408</v>
      </c>
      <c r="D235" s="277" t="s">
        <v>1409</v>
      </c>
      <c r="E235" s="399">
        <f>MAX(E236,E237)</f>
        <v>0</v>
      </c>
      <c r="F235" s="399">
        <f>F236+F237</f>
        <v>0</v>
      </c>
      <c r="G235" s="399">
        <f>MAX(G236,G237)</f>
        <v>0</v>
      </c>
      <c r="H235" s="399">
        <f>MAX(H236,H237)</f>
        <v>0</v>
      </c>
      <c r="I235" s="578">
        <f>MAX(I236,I237)</f>
        <v>0</v>
      </c>
      <c r="J235" s="398">
        <f t="shared" si="48"/>
        <v>0</v>
      </c>
      <c r="K235" s="399">
        <f>SUM(K236,K237)</f>
        <v>0</v>
      </c>
      <c r="L235" s="399">
        <f>SUM(L236,L237)</f>
        <v>0</v>
      </c>
      <c r="M235" s="399">
        <f>SUM(M236,M237)</f>
        <v>0</v>
      </c>
      <c r="N235" s="399">
        <f>SUM(N236,N237)</f>
        <v>0</v>
      </c>
      <c r="O235" s="301" t="s">
        <v>782</v>
      </c>
      <c r="P235" s="301" t="s">
        <v>782</v>
      </c>
      <c r="Q235" s="301" t="s">
        <v>782</v>
      </c>
      <c r="R235" s="301" t="s">
        <v>782</v>
      </c>
      <c r="S235" s="301" t="s">
        <v>782</v>
      </c>
      <c r="T235" s="301" t="s">
        <v>782</v>
      </c>
      <c r="U235" s="301" t="s">
        <v>782</v>
      </c>
      <c r="V235" s="301" t="s">
        <v>782</v>
      </c>
      <c r="W235" s="301" t="s">
        <v>782</v>
      </c>
      <c r="X235" s="301" t="s">
        <v>782</v>
      </c>
      <c r="Y235" s="301" t="s">
        <v>782</v>
      </c>
      <c r="Z235" s="301" t="s">
        <v>782</v>
      </c>
      <c r="AA235" s="301" t="s">
        <v>782</v>
      </c>
      <c r="AB235" s="301" t="s">
        <v>782</v>
      </c>
      <c r="AC235" s="312"/>
      <c r="AD235" s="301"/>
      <c r="AE235" s="322"/>
      <c r="AF235" s="301"/>
      <c r="AG235" s="296"/>
      <c r="AH235" s="408">
        <f t="shared" si="38"/>
        <v>0</v>
      </c>
      <c r="AI235" s="408">
        <f t="shared" si="39"/>
        <v>0</v>
      </c>
      <c r="AJ235" s="408">
        <f t="shared" si="40"/>
        <v>0</v>
      </c>
      <c r="AK235" s="408"/>
      <c r="AL235" s="408">
        <f t="shared" si="41"/>
        <v>0</v>
      </c>
      <c r="AM235" s="408">
        <f t="shared" si="42"/>
        <v>0</v>
      </c>
    </row>
    <row r="236" spans="1:39">
      <c r="A236" s="308">
        <v>226</v>
      </c>
      <c r="B236" s="111" t="s">
        <v>1742</v>
      </c>
      <c r="C236" s="54" t="s">
        <v>1408</v>
      </c>
      <c r="D236" s="277" t="s">
        <v>1409</v>
      </c>
      <c r="E236" s="399">
        <f t="shared" ref="E236:I237" si="49">MAX(E239,E242)</f>
        <v>0</v>
      </c>
      <c r="F236" s="399">
        <f t="shared" si="49"/>
        <v>0</v>
      </c>
      <c r="G236" s="399">
        <f t="shared" si="49"/>
        <v>0</v>
      </c>
      <c r="H236" s="399">
        <f t="shared" si="49"/>
        <v>0</v>
      </c>
      <c r="I236" s="399">
        <f t="shared" si="49"/>
        <v>0</v>
      </c>
      <c r="J236" s="398">
        <f t="shared" si="48"/>
        <v>0</v>
      </c>
      <c r="K236" s="399">
        <f t="shared" ref="K236:N237" si="50">SUM(K239,K242)</f>
        <v>0</v>
      </c>
      <c r="L236" s="399">
        <f t="shared" si="50"/>
        <v>0</v>
      </c>
      <c r="M236" s="399">
        <f t="shared" si="50"/>
        <v>0</v>
      </c>
      <c r="N236" s="399">
        <f t="shared" si="50"/>
        <v>0</v>
      </c>
      <c r="O236" s="301" t="s">
        <v>782</v>
      </c>
      <c r="P236" s="301" t="s">
        <v>782</v>
      </c>
      <c r="Q236" s="301" t="s">
        <v>782</v>
      </c>
      <c r="R236" s="301" t="s">
        <v>782</v>
      </c>
      <c r="S236" s="301" t="s">
        <v>782</v>
      </c>
      <c r="T236" s="301" t="s">
        <v>782</v>
      </c>
      <c r="U236" s="301" t="s">
        <v>782</v>
      </c>
      <c r="V236" s="301" t="s">
        <v>782</v>
      </c>
      <c r="W236" s="301" t="s">
        <v>782</v>
      </c>
      <c r="X236" s="301" t="s">
        <v>782</v>
      </c>
      <c r="Y236" s="301" t="s">
        <v>782</v>
      </c>
      <c r="Z236" s="301" t="s">
        <v>782</v>
      </c>
      <c r="AA236" s="301" t="s">
        <v>782</v>
      </c>
      <c r="AB236" s="301" t="s">
        <v>782</v>
      </c>
      <c r="AC236" s="312"/>
      <c r="AD236" s="301"/>
      <c r="AE236" s="322"/>
      <c r="AF236" s="301"/>
      <c r="AG236" s="296"/>
      <c r="AH236" s="408">
        <f t="shared" si="38"/>
        <v>0</v>
      </c>
      <c r="AI236" s="408">
        <f t="shared" si="39"/>
        <v>0</v>
      </c>
      <c r="AJ236" s="408">
        <f t="shared" si="40"/>
        <v>0</v>
      </c>
      <c r="AK236" s="408"/>
      <c r="AL236" s="408">
        <f t="shared" si="41"/>
        <v>0</v>
      </c>
      <c r="AM236" s="408">
        <f t="shared" si="42"/>
        <v>0</v>
      </c>
    </row>
    <row r="237" spans="1:39">
      <c r="A237" s="308">
        <v>227</v>
      </c>
      <c r="B237" s="111" t="s">
        <v>1741</v>
      </c>
      <c r="C237" s="54" t="s">
        <v>1408</v>
      </c>
      <c r="D237" s="277" t="s">
        <v>1409</v>
      </c>
      <c r="E237" s="399">
        <f t="shared" si="49"/>
        <v>0</v>
      </c>
      <c r="F237" s="399">
        <f t="shared" si="49"/>
        <v>0</v>
      </c>
      <c r="G237" s="399">
        <f t="shared" si="49"/>
        <v>0</v>
      </c>
      <c r="H237" s="399">
        <f t="shared" si="49"/>
        <v>0</v>
      </c>
      <c r="I237" s="399">
        <f t="shared" si="49"/>
        <v>0</v>
      </c>
      <c r="J237" s="398">
        <f t="shared" si="48"/>
        <v>0</v>
      </c>
      <c r="K237" s="399">
        <f t="shared" si="50"/>
        <v>0</v>
      </c>
      <c r="L237" s="399">
        <f t="shared" si="50"/>
        <v>0</v>
      </c>
      <c r="M237" s="399">
        <f t="shared" si="50"/>
        <v>0</v>
      </c>
      <c r="N237" s="399">
        <f t="shared" si="50"/>
        <v>0</v>
      </c>
      <c r="O237" s="301" t="s">
        <v>782</v>
      </c>
      <c r="P237" s="301" t="s">
        <v>782</v>
      </c>
      <c r="Q237" s="301" t="s">
        <v>782</v>
      </c>
      <c r="R237" s="301" t="s">
        <v>782</v>
      </c>
      <c r="S237" s="301" t="s">
        <v>782</v>
      </c>
      <c r="T237" s="301" t="s">
        <v>782</v>
      </c>
      <c r="U237" s="301" t="s">
        <v>782</v>
      </c>
      <c r="V237" s="301" t="s">
        <v>782</v>
      </c>
      <c r="W237" s="301" t="s">
        <v>782</v>
      </c>
      <c r="X237" s="301" t="s">
        <v>782</v>
      </c>
      <c r="Y237" s="301" t="s">
        <v>782</v>
      </c>
      <c r="Z237" s="301" t="s">
        <v>782</v>
      </c>
      <c r="AA237" s="301" t="s">
        <v>782</v>
      </c>
      <c r="AB237" s="301" t="s">
        <v>782</v>
      </c>
      <c r="AC237" s="312"/>
      <c r="AD237" s="301"/>
      <c r="AE237" s="322"/>
      <c r="AF237" s="301"/>
      <c r="AG237" s="296"/>
      <c r="AH237" s="408">
        <f t="shared" si="38"/>
        <v>0</v>
      </c>
      <c r="AI237" s="408">
        <f t="shared" si="39"/>
        <v>0</v>
      </c>
      <c r="AJ237" s="408">
        <f t="shared" si="40"/>
        <v>0</v>
      </c>
      <c r="AK237" s="408"/>
      <c r="AL237" s="408">
        <f t="shared" si="41"/>
        <v>0</v>
      </c>
      <c r="AM237" s="408">
        <f t="shared" si="42"/>
        <v>0</v>
      </c>
    </row>
    <row r="238" spans="1:39">
      <c r="A238" s="308">
        <v>228</v>
      </c>
      <c r="B238" s="111" t="s">
        <v>1427</v>
      </c>
      <c r="C238" s="54" t="s">
        <v>1408</v>
      </c>
      <c r="D238" s="277" t="s">
        <v>1409</v>
      </c>
      <c r="E238" s="277"/>
      <c r="F238" s="399">
        <f>SUM(F239:F240)</f>
        <v>0</v>
      </c>
      <c r="G238" s="277"/>
      <c r="H238" s="277"/>
      <c r="I238" s="277"/>
      <c r="J238" s="398">
        <f t="shared" si="48"/>
        <v>0</v>
      </c>
      <c r="K238" s="399">
        <f>SUM(K239:K240)</f>
        <v>0</v>
      </c>
      <c r="L238" s="399">
        <f>SUM(L239:L240)</f>
        <v>0</v>
      </c>
      <c r="M238" s="399">
        <f>SUM(M239:M240)</f>
        <v>0</v>
      </c>
      <c r="N238" s="401">
        <f>SUM(N239:N240)</f>
        <v>0</v>
      </c>
      <c r="O238" s="301" t="s">
        <v>782</v>
      </c>
      <c r="P238" s="301" t="s">
        <v>782</v>
      </c>
      <c r="Q238" s="301" t="s">
        <v>782</v>
      </c>
      <c r="R238" s="301" t="s">
        <v>782</v>
      </c>
      <c r="S238" s="301" t="s">
        <v>782</v>
      </c>
      <c r="T238" s="301" t="s">
        <v>782</v>
      </c>
      <c r="U238" s="301" t="s">
        <v>782</v>
      </c>
      <c r="V238" s="301" t="s">
        <v>782</v>
      </c>
      <c r="W238" s="301" t="s">
        <v>782</v>
      </c>
      <c r="X238" s="301" t="s">
        <v>782</v>
      </c>
      <c r="Y238" s="301" t="s">
        <v>782</v>
      </c>
      <c r="Z238" s="301" t="s">
        <v>782</v>
      </c>
      <c r="AA238" s="301" t="s">
        <v>782</v>
      </c>
      <c r="AB238" s="301" t="s">
        <v>782</v>
      </c>
      <c r="AC238" s="312"/>
      <c r="AD238" s="301"/>
      <c r="AE238" s="322"/>
      <c r="AF238" s="301"/>
      <c r="AG238" s="296"/>
      <c r="AH238" s="408">
        <f t="shared" si="38"/>
        <v>0</v>
      </c>
      <c r="AI238" s="408">
        <f t="shared" si="39"/>
        <v>0</v>
      </c>
      <c r="AJ238" s="408">
        <f t="shared" si="40"/>
        <v>0</v>
      </c>
      <c r="AK238" s="408"/>
      <c r="AL238" s="408">
        <f t="shared" si="41"/>
        <v>0</v>
      </c>
      <c r="AM238" s="408">
        <f t="shared" si="42"/>
        <v>0</v>
      </c>
    </row>
    <row r="239" spans="1:39">
      <c r="A239" s="308">
        <v>229</v>
      </c>
      <c r="B239" s="111" t="s">
        <v>1742</v>
      </c>
      <c r="C239" s="54" t="s">
        <v>1408</v>
      </c>
      <c r="D239" s="277" t="s">
        <v>1409</v>
      </c>
      <c r="E239" s="277"/>
      <c r="F239" s="277"/>
      <c r="G239" s="277"/>
      <c r="H239" s="277"/>
      <c r="I239" s="277"/>
      <c r="J239" s="398">
        <f t="shared" si="48"/>
        <v>0</v>
      </c>
      <c r="K239" s="277"/>
      <c r="L239" s="277"/>
      <c r="M239" s="277"/>
      <c r="N239" s="301"/>
      <c r="O239" s="301" t="s">
        <v>782</v>
      </c>
      <c r="P239" s="301" t="s">
        <v>782</v>
      </c>
      <c r="Q239" s="301" t="s">
        <v>782</v>
      </c>
      <c r="R239" s="301" t="s">
        <v>782</v>
      </c>
      <c r="S239" s="301" t="s">
        <v>782</v>
      </c>
      <c r="T239" s="385"/>
      <c r="U239" s="301" t="s">
        <v>782</v>
      </c>
      <c r="V239" s="301" t="s">
        <v>782</v>
      </c>
      <c r="W239" s="301" t="s">
        <v>782</v>
      </c>
      <c r="X239" s="301" t="s">
        <v>782</v>
      </c>
      <c r="Y239" s="301" t="s">
        <v>782</v>
      </c>
      <c r="Z239" s="301" t="s">
        <v>782</v>
      </c>
      <c r="AA239" s="301" t="s">
        <v>782</v>
      </c>
      <c r="AB239" s="310"/>
      <c r="AC239" s="312" t="s">
        <v>3028</v>
      </c>
      <c r="AD239" s="301"/>
      <c r="AE239" s="322"/>
      <c r="AF239" s="301"/>
      <c r="AG239" s="296"/>
      <c r="AH239" s="408">
        <f t="shared" si="38"/>
        <v>0</v>
      </c>
      <c r="AI239" s="408">
        <f t="shared" si="39"/>
        <v>0</v>
      </c>
      <c r="AJ239" s="408">
        <f t="shared" si="40"/>
        <v>0</v>
      </c>
      <c r="AK239" s="408"/>
      <c r="AL239" s="408">
        <f t="shared" si="41"/>
        <v>0</v>
      </c>
      <c r="AM239" s="408">
        <f t="shared" si="42"/>
        <v>0</v>
      </c>
    </row>
    <row r="240" spans="1:39">
      <c r="A240" s="308">
        <v>230</v>
      </c>
      <c r="B240" s="111" t="s">
        <v>1741</v>
      </c>
      <c r="C240" s="54" t="s">
        <v>1408</v>
      </c>
      <c r="D240" s="277" t="s">
        <v>1409</v>
      </c>
      <c r="E240" s="277"/>
      <c r="F240" s="277"/>
      <c r="G240" s="277"/>
      <c r="H240" s="277"/>
      <c r="I240" s="277"/>
      <c r="J240" s="398">
        <f t="shared" si="48"/>
        <v>0</v>
      </c>
      <c r="K240" s="277"/>
      <c r="L240" s="277"/>
      <c r="M240" s="277"/>
      <c r="N240" s="301"/>
      <c r="O240" s="301" t="s">
        <v>782</v>
      </c>
      <c r="P240" s="310"/>
      <c r="Q240" s="301" t="s">
        <v>782</v>
      </c>
      <c r="R240" s="301" t="s">
        <v>782</v>
      </c>
      <c r="S240" s="301" t="s">
        <v>782</v>
      </c>
      <c r="T240" s="301" t="s">
        <v>782</v>
      </c>
      <c r="U240" s="301" t="s">
        <v>782</v>
      </c>
      <c r="V240" s="301" t="s">
        <v>782</v>
      </c>
      <c r="W240" s="301" t="s">
        <v>782</v>
      </c>
      <c r="X240" s="301" t="s">
        <v>782</v>
      </c>
      <c r="Y240" s="301" t="s">
        <v>782</v>
      </c>
      <c r="Z240" s="301" t="s">
        <v>782</v>
      </c>
      <c r="AA240" s="301" t="s">
        <v>782</v>
      </c>
      <c r="AB240" s="301" t="s">
        <v>782</v>
      </c>
      <c r="AC240" s="312" t="str">
        <f>$P$8</f>
        <v>экз./100 взм. сачка</v>
      </c>
      <c r="AD240" s="301"/>
      <c r="AE240" s="322"/>
      <c r="AF240" s="301"/>
      <c r="AG240" s="296"/>
      <c r="AH240" s="408">
        <f t="shared" si="38"/>
        <v>0</v>
      </c>
      <c r="AI240" s="408">
        <f t="shared" si="39"/>
        <v>0</v>
      </c>
      <c r="AJ240" s="408">
        <f t="shared" si="40"/>
        <v>0</v>
      </c>
      <c r="AK240" s="408"/>
      <c r="AL240" s="408">
        <f t="shared" si="41"/>
        <v>0</v>
      </c>
      <c r="AM240" s="408">
        <f t="shared" si="42"/>
        <v>0</v>
      </c>
    </row>
    <row r="241" spans="1:39">
      <c r="A241" s="308">
        <v>231</v>
      </c>
      <c r="B241" s="111" t="s">
        <v>1428</v>
      </c>
      <c r="C241" s="54" t="s">
        <v>1408</v>
      </c>
      <c r="D241" s="277" t="s">
        <v>1409</v>
      </c>
      <c r="E241" s="277"/>
      <c r="F241" s="399">
        <f>SUM(F242:F243)</f>
        <v>0</v>
      </c>
      <c r="G241" s="277"/>
      <c r="H241" s="277"/>
      <c r="I241" s="277"/>
      <c r="J241" s="398">
        <f t="shared" si="48"/>
        <v>0</v>
      </c>
      <c r="K241" s="399">
        <f>SUM(K242:K243)</f>
        <v>0</v>
      </c>
      <c r="L241" s="399">
        <f>SUM(L242:L243)</f>
        <v>0</v>
      </c>
      <c r="M241" s="399">
        <f>SUM(M242:M243)</f>
        <v>0</v>
      </c>
      <c r="N241" s="401">
        <f>SUM(N242:N243)</f>
        <v>0</v>
      </c>
      <c r="O241" s="385"/>
      <c r="P241" s="301" t="s">
        <v>782</v>
      </c>
      <c r="Q241" s="301" t="s">
        <v>782</v>
      </c>
      <c r="R241" s="301" t="s">
        <v>782</v>
      </c>
      <c r="S241" s="301" t="s">
        <v>782</v>
      </c>
      <c r="T241" s="301" t="s">
        <v>782</v>
      </c>
      <c r="U241" s="301" t="s">
        <v>782</v>
      </c>
      <c r="V241" s="301" t="s">
        <v>782</v>
      </c>
      <c r="W241" s="301" t="s">
        <v>782</v>
      </c>
      <c r="X241" s="301" t="s">
        <v>782</v>
      </c>
      <c r="Y241" s="301" t="s">
        <v>782</v>
      </c>
      <c r="Z241" s="301" t="s">
        <v>782</v>
      </c>
      <c r="AA241" s="301" t="s">
        <v>782</v>
      </c>
      <c r="AB241" s="301" t="s">
        <v>782</v>
      </c>
      <c r="AC241" s="312"/>
      <c r="AD241" s="301"/>
      <c r="AE241" s="322"/>
      <c r="AF241" s="301"/>
      <c r="AG241" s="296"/>
      <c r="AH241" s="408">
        <f t="shared" si="38"/>
        <v>0</v>
      </c>
      <c r="AI241" s="408">
        <f t="shared" si="39"/>
        <v>0</v>
      </c>
      <c r="AJ241" s="408">
        <f t="shared" si="40"/>
        <v>0</v>
      </c>
      <c r="AK241" s="408"/>
      <c r="AL241" s="408">
        <f t="shared" si="41"/>
        <v>0</v>
      </c>
      <c r="AM241" s="408">
        <f t="shared" si="42"/>
        <v>0</v>
      </c>
    </row>
    <row r="242" spans="1:39">
      <c r="A242" s="308">
        <v>232</v>
      </c>
      <c r="B242" s="111" t="s">
        <v>1742</v>
      </c>
      <c r="C242" s="54" t="s">
        <v>1408</v>
      </c>
      <c r="D242" s="277" t="s">
        <v>1409</v>
      </c>
      <c r="E242" s="277"/>
      <c r="F242" s="277"/>
      <c r="G242" s="277"/>
      <c r="H242" s="277"/>
      <c r="I242" s="277"/>
      <c r="J242" s="398">
        <f t="shared" si="48"/>
        <v>0</v>
      </c>
      <c r="K242" s="277"/>
      <c r="L242" s="277"/>
      <c r="M242" s="277"/>
      <c r="N242" s="301"/>
      <c r="O242" s="301" t="s">
        <v>782</v>
      </c>
      <c r="P242" s="301" t="s">
        <v>782</v>
      </c>
      <c r="Q242" s="301" t="s">
        <v>782</v>
      </c>
      <c r="R242" s="301" t="s">
        <v>782</v>
      </c>
      <c r="S242" s="301" t="s">
        <v>782</v>
      </c>
      <c r="T242" s="301" t="s">
        <v>782</v>
      </c>
      <c r="U242" s="301" t="s">
        <v>782</v>
      </c>
      <c r="V242" s="301" t="s">
        <v>782</v>
      </c>
      <c r="W242" s="301" t="s">
        <v>782</v>
      </c>
      <c r="X242" s="301" t="s">
        <v>782</v>
      </c>
      <c r="Y242" s="301" t="s">
        <v>782</v>
      </c>
      <c r="Z242" s="301" t="s">
        <v>782</v>
      </c>
      <c r="AA242" s="301" t="s">
        <v>782</v>
      </c>
      <c r="AB242" s="310"/>
      <c r="AC242" s="312" t="s">
        <v>3028</v>
      </c>
      <c r="AD242" s="301"/>
      <c r="AE242" s="322"/>
      <c r="AF242" s="301"/>
      <c r="AG242" s="296"/>
      <c r="AH242" s="408">
        <f t="shared" si="38"/>
        <v>0</v>
      </c>
      <c r="AI242" s="408">
        <f t="shared" si="39"/>
        <v>0</v>
      </c>
      <c r="AJ242" s="408">
        <f t="shared" si="40"/>
        <v>0</v>
      </c>
      <c r="AK242" s="408"/>
      <c r="AL242" s="408">
        <f t="shared" si="41"/>
        <v>0</v>
      </c>
      <c r="AM242" s="408">
        <f t="shared" si="42"/>
        <v>0</v>
      </c>
    </row>
    <row r="243" spans="1:39">
      <c r="A243" s="308">
        <v>233</v>
      </c>
      <c r="B243" s="111" t="s">
        <v>1741</v>
      </c>
      <c r="C243" s="54" t="s">
        <v>1408</v>
      </c>
      <c r="D243" s="277" t="s">
        <v>1409</v>
      </c>
      <c r="E243" s="277"/>
      <c r="F243" s="277"/>
      <c r="G243" s="277"/>
      <c r="H243" s="277"/>
      <c r="I243" s="277"/>
      <c r="J243" s="398">
        <f t="shared" si="48"/>
        <v>0</v>
      </c>
      <c r="K243" s="277"/>
      <c r="L243" s="277"/>
      <c r="M243" s="277"/>
      <c r="N243" s="301"/>
      <c r="O243" s="301" t="s">
        <v>782</v>
      </c>
      <c r="P243" s="310"/>
      <c r="Q243" s="301" t="s">
        <v>782</v>
      </c>
      <c r="R243" s="301" t="s">
        <v>782</v>
      </c>
      <c r="S243" s="301" t="s">
        <v>782</v>
      </c>
      <c r="T243" s="301" t="s">
        <v>782</v>
      </c>
      <c r="U243" s="301" t="s">
        <v>782</v>
      </c>
      <c r="V243" s="301" t="s">
        <v>782</v>
      </c>
      <c r="W243" s="301" t="s">
        <v>782</v>
      </c>
      <c r="X243" s="301" t="s">
        <v>782</v>
      </c>
      <c r="Y243" s="301" t="s">
        <v>782</v>
      </c>
      <c r="Z243" s="301" t="s">
        <v>782</v>
      </c>
      <c r="AA243" s="301" t="s">
        <v>782</v>
      </c>
      <c r="AB243" s="301" t="s">
        <v>782</v>
      </c>
      <c r="AC243" s="312" t="str">
        <f>$P$8</f>
        <v>экз./100 взм. сачка</v>
      </c>
      <c r="AD243" s="301"/>
      <c r="AE243" s="322"/>
      <c r="AF243" s="301"/>
      <c r="AG243" s="296"/>
      <c r="AH243" s="408">
        <f t="shared" si="38"/>
        <v>0</v>
      </c>
      <c r="AI243" s="408">
        <f t="shared" si="39"/>
        <v>0</v>
      </c>
      <c r="AJ243" s="408">
        <f t="shared" si="40"/>
        <v>0</v>
      </c>
      <c r="AK243" s="408"/>
      <c r="AL243" s="408">
        <f t="shared" si="41"/>
        <v>0</v>
      </c>
      <c r="AM243" s="408">
        <f t="shared" si="42"/>
        <v>0</v>
      </c>
    </row>
    <row r="244" spans="1:39">
      <c r="A244" s="308">
        <v>234</v>
      </c>
      <c r="B244" s="111" t="s">
        <v>1434</v>
      </c>
      <c r="C244" s="54" t="s">
        <v>1408</v>
      </c>
      <c r="D244" s="277" t="s">
        <v>1409</v>
      </c>
      <c r="E244" s="277"/>
      <c r="F244" s="277"/>
      <c r="G244" s="277"/>
      <c r="H244" s="277"/>
      <c r="I244" s="277"/>
      <c r="J244" s="398">
        <f t="shared" si="48"/>
        <v>0</v>
      </c>
      <c r="K244" s="277"/>
      <c r="L244" s="277"/>
      <c r="M244" s="277"/>
      <c r="N244" s="301"/>
      <c r="O244" s="301" t="s">
        <v>782</v>
      </c>
      <c r="P244" s="301" t="s">
        <v>782</v>
      </c>
      <c r="Q244" s="301" t="s">
        <v>782</v>
      </c>
      <c r="R244" s="301" t="s">
        <v>782</v>
      </c>
      <c r="S244" s="301" t="s">
        <v>782</v>
      </c>
      <c r="T244" s="301" t="s">
        <v>782</v>
      </c>
      <c r="U244" s="301" t="s">
        <v>782</v>
      </c>
      <c r="V244" s="301" t="s">
        <v>782</v>
      </c>
      <c r="W244" s="301" t="s">
        <v>782</v>
      </c>
      <c r="X244" s="301" t="s">
        <v>782</v>
      </c>
      <c r="Y244" s="301" t="s">
        <v>782</v>
      </c>
      <c r="Z244" s="301" t="s">
        <v>782</v>
      </c>
      <c r="AA244" s="301" t="s">
        <v>782</v>
      </c>
      <c r="AB244" s="312" t="s">
        <v>782</v>
      </c>
      <c r="AC244" s="312"/>
      <c r="AD244" s="301"/>
      <c r="AE244" s="322"/>
      <c r="AF244" s="301"/>
      <c r="AG244" s="296"/>
      <c r="AH244" s="408">
        <f t="shared" si="38"/>
        <v>0</v>
      </c>
      <c r="AI244" s="408">
        <f t="shared" si="39"/>
        <v>0</v>
      </c>
      <c r="AJ244" s="408">
        <f t="shared" si="40"/>
        <v>0</v>
      </c>
      <c r="AK244" s="408"/>
      <c r="AL244" s="408">
        <f t="shared" si="41"/>
        <v>0</v>
      </c>
      <c r="AM244" s="408">
        <f t="shared" si="42"/>
        <v>0</v>
      </c>
    </row>
    <row r="245" spans="1:39">
      <c r="A245" s="308">
        <v>235</v>
      </c>
      <c r="B245" s="111" t="s">
        <v>1435</v>
      </c>
      <c r="C245" s="54" t="s">
        <v>1408</v>
      </c>
      <c r="D245" s="277" t="s">
        <v>1409</v>
      </c>
      <c r="E245" s="277"/>
      <c r="F245" s="277"/>
      <c r="G245" s="277"/>
      <c r="H245" s="277"/>
      <c r="I245" s="277"/>
      <c r="J245" s="398">
        <f t="shared" si="48"/>
        <v>0</v>
      </c>
      <c r="K245" s="277"/>
      <c r="L245" s="277"/>
      <c r="M245" s="277"/>
      <c r="N245" s="301"/>
      <c r="O245" s="385"/>
      <c r="P245" s="301" t="s">
        <v>782</v>
      </c>
      <c r="Q245" s="310"/>
      <c r="R245" s="301" t="s">
        <v>782</v>
      </c>
      <c r="S245" s="301" t="s">
        <v>782</v>
      </c>
      <c r="T245" s="301" t="s">
        <v>782</v>
      </c>
      <c r="U245" s="301" t="s">
        <v>782</v>
      </c>
      <c r="V245" s="301" t="s">
        <v>782</v>
      </c>
      <c r="W245" s="301" t="s">
        <v>782</v>
      </c>
      <c r="X245" s="301" t="s">
        <v>782</v>
      </c>
      <c r="Y245" s="301" t="s">
        <v>782</v>
      </c>
      <c r="Z245" s="301" t="s">
        <v>782</v>
      </c>
      <c r="AA245" s="301" t="s">
        <v>782</v>
      </c>
      <c r="AB245" s="310"/>
      <c r="AC245" s="312" t="str">
        <f>$Q$8</f>
        <v>экз./растение (орган)</v>
      </c>
      <c r="AD245" s="301"/>
      <c r="AE245" s="322"/>
      <c r="AF245" s="301"/>
      <c r="AG245" s="296"/>
      <c r="AH245" s="408">
        <f t="shared" si="38"/>
        <v>0</v>
      </c>
      <c r="AI245" s="408">
        <f t="shared" si="39"/>
        <v>0</v>
      </c>
      <c r="AJ245" s="408">
        <f t="shared" si="40"/>
        <v>0</v>
      </c>
      <c r="AK245" s="408"/>
      <c r="AL245" s="408">
        <f t="shared" si="41"/>
        <v>0</v>
      </c>
      <c r="AM245" s="408">
        <f t="shared" si="42"/>
        <v>0</v>
      </c>
    </row>
    <row r="246" spans="1:39">
      <c r="A246" s="308">
        <v>236</v>
      </c>
      <c r="B246" s="111" t="s">
        <v>1419</v>
      </c>
      <c r="C246" s="54" t="s">
        <v>1408</v>
      </c>
      <c r="D246" s="277" t="s">
        <v>1409</v>
      </c>
      <c r="E246" s="277"/>
      <c r="F246" s="277"/>
      <c r="G246" s="277"/>
      <c r="H246" s="277"/>
      <c r="I246" s="277"/>
      <c r="J246" s="398">
        <f t="shared" si="48"/>
        <v>0</v>
      </c>
      <c r="K246" s="277"/>
      <c r="L246" s="277"/>
      <c r="M246" s="277"/>
      <c r="N246" s="301"/>
      <c r="O246" s="301" t="s">
        <v>782</v>
      </c>
      <c r="P246" s="301" t="s">
        <v>782</v>
      </c>
      <c r="Q246" s="301" t="s">
        <v>782</v>
      </c>
      <c r="R246" s="301" t="s">
        <v>782</v>
      </c>
      <c r="S246" s="301" t="s">
        <v>782</v>
      </c>
      <c r="T246" s="301" t="s">
        <v>782</v>
      </c>
      <c r="U246" s="301" t="s">
        <v>782</v>
      </c>
      <c r="V246" s="301" t="s">
        <v>782</v>
      </c>
      <c r="W246" s="301" t="s">
        <v>782</v>
      </c>
      <c r="X246" s="301" t="s">
        <v>782</v>
      </c>
      <c r="Y246" s="301" t="s">
        <v>782</v>
      </c>
      <c r="Z246" s="301" t="s">
        <v>782</v>
      </c>
      <c r="AA246" s="301" t="s">
        <v>782</v>
      </c>
      <c r="AB246" s="312" t="s">
        <v>782</v>
      </c>
      <c r="AC246" s="312"/>
      <c r="AD246" s="301"/>
      <c r="AE246" s="322"/>
      <c r="AF246" s="301"/>
      <c r="AG246" s="296"/>
      <c r="AH246" s="408">
        <f t="shared" si="38"/>
        <v>0</v>
      </c>
      <c r="AI246" s="408">
        <f t="shared" si="39"/>
        <v>0</v>
      </c>
      <c r="AJ246" s="408">
        <f t="shared" si="40"/>
        <v>0</v>
      </c>
      <c r="AK246" s="408"/>
      <c r="AL246" s="408">
        <f t="shared" si="41"/>
        <v>0</v>
      </c>
      <c r="AM246" s="408">
        <f t="shared" si="42"/>
        <v>0</v>
      </c>
    </row>
    <row r="247" spans="1:39">
      <c r="A247" s="308">
        <v>237</v>
      </c>
      <c r="B247" s="111" t="s">
        <v>1643</v>
      </c>
      <c r="C247" s="54" t="s">
        <v>1408</v>
      </c>
      <c r="D247" s="277" t="s">
        <v>1409</v>
      </c>
      <c r="E247" s="399">
        <f>MAX(E248:E256,E260:E263)</f>
        <v>0</v>
      </c>
      <c r="F247" s="399">
        <f>F248+MAX(F249,F250,F251,F252,F253,F254)+SUM(F255,F256,F260,F261,F262,F263)</f>
        <v>0</v>
      </c>
      <c r="G247" s="399">
        <f>MAX(G248:G256,G260:G263)</f>
        <v>0</v>
      </c>
      <c r="H247" s="399">
        <f>MAX(H248:H256,H260:H263)</f>
        <v>0</v>
      </c>
      <c r="I247" s="399">
        <f>MAX(I248:I256,I260:I263)</f>
        <v>0</v>
      </c>
      <c r="J247" s="398">
        <f t="shared" si="48"/>
        <v>0</v>
      </c>
      <c r="K247" s="399">
        <f>SUM(K248:K256,K260:K263)</f>
        <v>0</v>
      </c>
      <c r="L247" s="399">
        <f>SUM(L248:L256,L260:L263)</f>
        <v>0</v>
      </c>
      <c r="M247" s="399">
        <f>SUM(M248:M256,M260:M263)</f>
        <v>0</v>
      </c>
      <c r="N247" s="399">
        <f>SUM(N248:N256,N260:N263)</f>
        <v>0</v>
      </c>
      <c r="O247" s="277" t="s">
        <v>782</v>
      </c>
      <c r="P247" s="301" t="s">
        <v>782</v>
      </c>
      <c r="Q247" s="301" t="s">
        <v>782</v>
      </c>
      <c r="R247" s="301" t="s">
        <v>782</v>
      </c>
      <c r="S247" s="301" t="s">
        <v>782</v>
      </c>
      <c r="T247" s="301" t="s">
        <v>782</v>
      </c>
      <c r="U247" s="301" t="s">
        <v>782</v>
      </c>
      <c r="V247" s="301" t="s">
        <v>782</v>
      </c>
      <c r="W247" s="301" t="s">
        <v>782</v>
      </c>
      <c r="X247" s="301" t="s">
        <v>782</v>
      </c>
      <c r="Y247" s="301" t="s">
        <v>782</v>
      </c>
      <c r="Z247" s="301" t="s">
        <v>782</v>
      </c>
      <c r="AA247" s="301" t="s">
        <v>782</v>
      </c>
      <c r="AB247" s="301" t="s">
        <v>782</v>
      </c>
      <c r="AC247" s="312"/>
      <c r="AD247" s="301"/>
      <c r="AE247" s="322"/>
      <c r="AF247" s="301"/>
      <c r="AG247" s="296"/>
      <c r="AH247" s="408">
        <f t="shared" si="38"/>
        <v>0</v>
      </c>
      <c r="AI247" s="408">
        <f t="shared" si="39"/>
        <v>0</v>
      </c>
      <c r="AJ247" s="408">
        <f t="shared" si="40"/>
        <v>0</v>
      </c>
      <c r="AK247" s="408"/>
      <c r="AL247" s="408">
        <f t="shared" si="41"/>
        <v>0</v>
      </c>
      <c r="AM247" s="408">
        <f t="shared" si="42"/>
        <v>0</v>
      </c>
    </row>
    <row r="248" spans="1:39">
      <c r="A248" s="308">
        <v>238</v>
      </c>
      <c r="B248" s="111" t="s">
        <v>1659</v>
      </c>
      <c r="C248" s="54" t="s">
        <v>1408</v>
      </c>
      <c r="D248" s="277" t="s">
        <v>1409</v>
      </c>
      <c r="E248" s="277"/>
      <c r="F248" s="277"/>
      <c r="G248" s="277"/>
      <c r="H248" s="277"/>
      <c r="I248" s="277"/>
      <c r="J248" s="398">
        <f t="shared" si="48"/>
        <v>0</v>
      </c>
      <c r="K248" s="277"/>
      <c r="L248" s="277"/>
      <c r="M248" s="277"/>
      <c r="N248" s="301"/>
      <c r="O248" s="301" t="s">
        <v>782</v>
      </c>
      <c r="P248" s="301" t="s">
        <v>782</v>
      </c>
      <c r="Q248" s="301" t="s">
        <v>782</v>
      </c>
      <c r="R248" s="301" t="s">
        <v>782</v>
      </c>
      <c r="S248" s="301" t="s">
        <v>782</v>
      </c>
      <c r="T248" s="301" t="s">
        <v>782</v>
      </c>
      <c r="U248" s="301" t="s">
        <v>782</v>
      </c>
      <c r="V248" s="301" t="s">
        <v>782</v>
      </c>
      <c r="W248" s="301" t="s">
        <v>782</v>
      </c>
      <c r="X248" s="301" t="s">
        <v>782</v>
      </c>
      <c r="Y248" s="301" t="s">
        <v>782</v>
      </c>
      <c r="Z248" s="310"/>
      <c r="AA248" s="310"/>
      <c r="AB248" s="301" t="s">
        <v>782</v>
      </c>
      <c r="AC248" s="312"/>
      <c r="AD248" s="301"/>
      <c r="AE248" s="322"/>
      <c r="AF248" s="301"/>
      <c r="AG248" s="296"/>
      <c r="AH248" s="408">
        <f t="shared" si="38"/>
        <v>0</v>
      </c>
      <c r="AI248" s="408">
        <f t="shared" si="39"/>
        <v>0</v>
      </c>
      <c r="AJ248" s="408">
        <f t="shared" si="40"/>
        <v>0</v>
      </c>
      <c r="AK248" s="408"/>
      <c r="AL248" s="408">
        <f t="shared" si="41"/>
        <v>0</v>
      </c>
      <c r="AM248" s="408">
        <f t="shared" si="42"/>
        <v>0</v>
      </c>
    </row>
    <row r="249" spans="1:39">
      <c r="A249" s="308">
        <v>239</v>
      </c>
      <c r="B249" s="111" t="s">
        <v>1640</v>
      </c>
      <c r="C249" s="54" t="s">
        <v>1408</v>
      </c>
      <c r="D249" s="277" t="s">
        <v>1409</v>
      </c>
      <c r="E249" s="277"/>
      <c r="F249" s="277"/>
      <c r="G249" s="277"/>
      <c r="H249" s="277"/>
      <c r="I249" s="277"/>
      <c r="J249" s="398">
        <f t="shared" si="48"/>
        <v>0</v>
      </c>
      <c r="K249" s="277"/>
      <c r="L249" s="277"/>
      <c r="M249" s="277"/>
      <c r="N249" s="301"/>
      <c r="O249" s="301" t="s">
        <v>782</v>
      </c>
      <c r="P249" s="301" t="s">
        <v>782</v>
      </c>
      <c r="Q249" s="301" t="s">
        <v>782</v>
      </c>
      <c r="R249" s="301" t="s">
        <v>782</v>
      </c>
      <c r="S249" s="301" t="s">
        <v>782</v>
      </c>
      <c r="T249" s="301" t="s">
        <v>782</v>
      </c>
      <c r="U249" s="301" t="s">
        <v>782</v>
      </c>
      <c r="V249" s="301" t="s">
        <v>782</v>
      </c>
      <c r="W249" s="301" t="s">
        <v>782</v>
      </c>
      <c r="X249" s="301" t="s">
        <v>782</v>
      </c>
      <c r="Y249" s="301" t="s">
        <v>782</v>
      </c>
      <c r="Z249" s="310"/>
      <c r="AA249" s="310"/>
      <c r="AB249" s="301" t="s">
        <v>782</v>
      </c>
      <c r="AC249" s="312"/>
      <c r="AD249" s="301"/>
      <c r="AE249" s="322"/>
      <c r="AF249" s="301"/>
      <c r="AG249" s="296"/>
      <c r="AH249" s="408">
        <f t="shared" si="38"/>
        <v>0</v>
      </c>
      <c r="AI249" s="408">
        <f t="shared" si="39"/>
        <v>0</v>
      </c>
      <c r="AJ249" s="408">
        <f t="shared" si="40"/>
        <v>0</v>
      </c>
      <c r="AK249" s="408"/>
      <c r="AL249" s="408">
        <f t="shared" si="41"/>
        <v>0</v>
      </c>
      <c r="AM249" s="408">
        <f t="shared" si="42"/>
        <v>0</v>
      </c>
    </row>
    <row r="250" spans="1:39">
      <c r="A250" s="308">
        <v>240</v>
      </c>
      <c r="B250" s="795" t="s">
        <v>4650</v>
      </c>
      <c r="C250" s="54" t="s">
        <v>1408</v>
      </c>
      <c r="D250" s="277" t="s">
        <v>1409</v>
      </c>
      <c r="E250" s="277"/>
      <c r="F250" s="277"/>
      <c r="G250" s="277"/>
      <c r="H250" s="277"/>
      <c r="I250" s="277"/>
      <c r="J250" s="398">
        <f t="shared" si="48"/>
        <v>0</v>
      </c>
      <c r="K250" s="277"/>
      <c r="L250" s="277"/>
      <c r="M250" s="277"/>
      <c r="N250" s="301"/>
      <c r="O250" s="301" t="s">
        <v>782</v>
      </c>
      <c r="P250" s="301" t="s">
        <v>782</v>
      </c>
      <c r="Q250" s="301" t="s">
        <v>782</v>
      </c>
      <c r="R250" s="301" t="s">
        <v>782</v>
      </c>
      <c r="S250" s="301" t="s">
        <v>782</v>
      </c>
      <c r="T250" s="301" t="s">
        <v>782</v>
      </c>
      <c r="U250" s="301" t="s">
        <v>782</v>
      </c>
      <c r="V250" s="301" t="s">
        <v>782</v>
      </c>
      <c r="W250" s="301" t="s">
        <v>782</v>
      </c>
      <c r="X250" s="301" t="s">
        <v>782</v>
      </c>
      <c r="Y250" s="301" t="s">
        <v>782</v>
      </c>
      <c r="Z250" s="310"/>
      <c r="AA250" s="310"/>
      <c r="AB250" s="301" t="s">
        <v>782</v>
      </c>
      <c r="AC250" s="312"/>
      <c r="AD250" s="301"/>
      <c r="AE250" s="322"/>
      <c r="AF250" s="301"/>
      <c r="AG250" s="296"/>
      <c r="AH250" s="408">
        <f t="shared" si="38"/>
        <v>0</v>
      </c>
      <c r="AI250" s="408">
        <f t="shared" si="39"/>
        <v>0</v>
      </c>
      <c r="AJ250" s="408">
        <f t="shared" si="40"/>
        <v>0</v>
      </c>
      <c r="AK250" s="408"/>
      <c r="AL250" s="408">
        <f t="shared" si="41"/>
        <v>0</v>
      </c>
      <c r="AM250" s="408">
        <f t="shared" si="42"/>
        <v>0</v>
      </c>
    </row>
    <row r="251" spans="1:39" ht="27.6">
      <c r="A251" s="308">
        <v>241</v>
      </c>
      <c r="B251" s="111" t="s">
        <v>1753</v>
      </c>
      <c r="C251" s="54" t="s">
        <v>1408</v>
      </c>
      <c r="D251" s="277" t="s">
        <v>1409</v>
      </c>
      <c r="E251" s="277"/>
      <c r="F251" s="277"/>
      <c r="G251" s="277"/>
      <c r="H251" s="277"/>
      <c r="I251" s="277"/>
      <c r="J251" s="398">
        <f t="shared" si="48"/>
        <v>0</v>
      </c>
      <c r="K251" s="277"/>
      <c r="L251" s="277"/>
      <c r="M251" s="277"/>
      <c r="N251" s="301"/>
      <c r="O251" s="301" t="s">
        <v>782</v>
      </c>
      <c r="P251" s="301" t="s">
        <v>782</v>
      </c>
      <c r="Q251" s="301" t="s">
        <v>782</v>
      </c>
      <c r="R251" s="301" t="s">
        <v>782</v>
      </c>
      <c r="S251" s="301" t="s">
        <v>782</v>
      </c>
      <c r="T251" s="301" t="s">
        <v>782</v>
      </c>
      <c r="U251" s="301" t="s">
        <v>782</v>
      </c>
      <c r="V251" s="301" t="s">
        <v>782</v>
      </c>
      <c r="W251" s="301" t="s">
        <v>782</v>
      </c>
      <c r="X251" s="301" t="s">
        <v>782</v>
      </c>
      <c r="Y251" s="301" t="s">
        <v>782</v>
      </c>
      <c r="Z251" s="310"/>
      <c r="AA251" s="310"/>
      <c r="AB251" s="301" t="s">
        <v>782</v>
      </c>
      <c r="AC251" s="312"/>
      <c r="AD251" s="301"/>
      <c r="AE251" s="322"/>
      <c r="AF251" s="301"/>
      <c r="AG251" s="296"/>
      <c r="AH251" s="408">
        <f t="shared" si="38"/>
        <v>0</v>
      </c>
      <c r="AI251" s="408">
        <f t="shared" si="39"/>
        <v>0</v>
      </c>
      <c r="AJ251" s="408">
        <f t="shared" si="40"/>
        <v>0</v>
      </c>
      <c r="AK251" s="408"/>
      <c r="AL251" s="408">
        <f t="shared" si="41"/>
        <v>0</v>
      </c>
      <c r="AM251" s="408">
        <f t="shared" si="42"/>
        <v>0</v>
      </c>
    </row>
    <row r="252" spans="1:39">
      <c r="A252" s="308">
        <v>242</v>
      </c>
      <c r="B252" s="111" t="s">
        <v>1438</v>
      </c>
      <c r="C252" s="54" t="s">
        <v>1408</v>
      </c>
      <c r="D252" s="277" t="s">
        <v>1409</v>
      </c>
      <c r="E252" s="277"/>
      <c r="F252" s="277"/>
      <c r="G252" s="277"/>
      <c r="H252" s="277"/>
      <c r="I252" s="277"/>
      <c r="J252" s="398">
        <f t="shared" si="48"/>
        <v>0</v>
      </c>
      <c r="K252" s="277"/>
      <c r="L252" s="277"/>
      <c r="M252" s="277"/>
      <c r="N252" s="301"/>
      <c r="O252" s="301" t="s">
        <v>782</v>
      </c>
      <c r="P252" s="301" t="s">
        <v>782</v>
      </c>
      <c r="Q252" s="301" t="s">
        <v>782</v>
      </c>
      <c r="R252" s="301" t="s">
        <v>782</v>
      </c>
      <c r="S252" s="301" t="s">
        <v>782</v>
      </c>
      <c r="T252" s="301" t="s">
        <v>782</v>
      </c>
      <c r="U252" s="301" t="s">
        <v>782</v>
      </c>
      <c r="V252" s="301" t="s">
        <v>782</v>
      </c>
      <c r="W252" s="301" t="s">
        <v>782</v>
      </c>
      <c r="X252" s="301" t="s">
        <v>782</v>
      </c>
      <c r="Y252" s="301" t="s">
        <v>782</v>
      </c>
      <c r="Z252" s="310"/>
      <c r="AA252" s="310"/>
      <c r="AB252" s="301" t="s">
        <v>782</v>
      </c>
      <c r="AC252" s="312"/>
      <c r="AD252" s="301"/>
      <c r="AE252" s="322"/>
      <c r="AF252" s="301"/>
      <c r="AG252" s="296"/>
      <c r="AH252" s="408">
        <f t="shared" si="38"/>
        <v>0</v>
      </c>
      <c r="AI252" s="408">
        <f t="shared" si="39"/>
        <v>0</v>
      </c>
      <c r="AJ252" s="408">
        <f t="shared" si="40"/>
        <v>0</v>
      </c>
      <c r="AK252" s="408"/>
      <c r="AL252" s="408">
        <f t="shared" si="41"/>
        <v>0</v>
      </c>
      <c r="AM252" s="408">
        <f t="shared" si="42"/>
        <v>0</v>
      </c>
    </row>
    <row r="253" spans="1:39">
      <c r="A253" s="308">
        <v>243</v>
      </c>
      <c r="B253" s="795" t="s">
        <v>1657</v>
      </c>
      <c r="C253" s="54" t="s">
        <v>1408</v>
      </c>
      <c r="D253" s="277" t="s">
        <v>1409</v>
      </c>
      <c r="E253" s="277"/>
      <c r="F253" s="277"/>
      <c r="G253" s="277"/>
      <c r="H253" s="277"/>
      <c r="I253" s="277"/>
      <c r="J253" s="398">
        <f t="shared" si="48"/>
        <v>0</v>
      </c>
      <c r="K253" s="277"/>
      <c r="L253" s="277"/>
      <c r="M253" s="277"/>
      <c r="N253" s="301"/>
      <c r="O253" s="301" t="s">
        <v>782</v>
      </c>
      <c r="P253" s="301" t="s">
        <v>782</v>
      </c>
      <c r="Q253" s="301" t="s">
        <v>782</v>
      </c>
      <c r="R253" s="301" t="s">
        <v>782</v>
      </c>
      <c r="S253" s="301" t="s">
        <v>782</v>
      </c>
      <c r="T253" s="301" t="s">
        <v>782</v>
      </c>
      <c r="U253" s="301" t="s">
        <v>782</v>
      </c>
      <c r="V253" s="301" t="s">
        <v>782</v>
      </c>
      <c r="W253" s="301" t="s">
        <v>782</v>
      </c>
      <c r="X253" s="301" t="s">
        <v>782</v>
      </c>
      <c r="Y253" s="301" t="s">
        <v>782</v>
      </c>
      <c r="Z253" s="310"/>
      <c r="AA253" s="310"/>
      <c r="AB253" s="301" t="s">
        <v>782</v>
      </c>
      <c r="AC253" s="312"/>
      <c r="AD253" s="301"/>
      <c r="AE253" s="322"/>
      <c r="AF253" s="301"/>
      <c r="AG253" s="296"/>
      <c r="AH253" s="408">
        <f t="shared" si="38"/>
        <v>0</v>
      </c>
      <c r="AI253" s="408">
        <f t="shared" si="39"/>
        <v>0</v>
      </c>
      <c r="AJ253" s="408">
        <f t="shared" si="40"/>
        <v>0</v>
      </c>
      <c r="AK253" s="408"/>
      <c r="AL253" s="408">
        <f t="shared" si="41"/>
        <v>0</v>
      </c>
      <c r="AM253" s="408">
        <f t="shared" si="42"/>
        <v>0</v>
      </c>
    </row>
    <row r="254" spans="1:39" ht="27.6">
      <c r="A254" s="308">
        <v>244</v>
      </c>
      <c r="B254" s="111" t="s">
        <v>1752</v>
      </c>
      <c r="C254" s="54" t="s">
        <v>1408</v>
      </c>
      <c r="D254" s="277" t="s">
        <v>1409</v>
      </c>
      <c r="E254" s="277"/>
      <c r="F254" s="277"/>
      <c r="G254" s="277"/>
      <c r="H254" s="277"/>
      <c r="I254" s="277"/>
      <c r="J254" s="398">
        <f t="shared" si="48"/>
        <v>0</v>
      </c>
      <c r="K254" s="277"/>
      <c r="L254" s="277"/>
      <c r="M254" s="277"/>
      <c r="N254" s="301"/>
      <c r="O254" s="301" t="s">
        <v>782</v>
      </c>
      <c r="P254" s="301" t="s">
        <v>782</v>
      </c>
      <c r="Q254" s="301" t="s">
        <v>782</v>
      </c>
      <c r="R254" s="301" t="s">
        <v>782</v>
      </c>
      <c r="S254" s="301" t="s">
        <v>782</v>
      </c>
      <c r="T254" s="301" t="s">
        <v>782</v>
      </c>
      <c r="U254" s="301" t="s">
        <v>782</v>
      </c>
      <c r="V254" s="301" t="s">
        <v>782</v>
      </c>
      <c r="W254" s="301" t="s">
        <v>782</v>
      </c>
      <c r="X254" s="301" t="s">
        <v>782</v>
      </c>
      <c r="Y254" s="301" t="s">
        <v>782</v>
      </c>
      <c r="Z254" s="310"/>
      <c r="AA254" s="310"/>
      <c r="AB254" s="301" t="s">
        <v>782</v>
      </c>
      <c r="AC254" s="312"/>
      <c r="AD254" s="301"/>
      <c r="AE254" s="322"/>
      <c r="AF254" s="301"/>
      <c r="AG254" s="296"/>
      <c r="AH254" s="408">
        <f t="shared" si="38"/>
        <v>0</v>
      </c>
      <c r="AI254" s="408">
        <f t="shared" si="39"/>
        <v>0</v>
      </c>
      <c r="AJ254" s="408">
        <f t="shared" si="40"/>
        <v>0</v>
      </c>
      <c r="AK254" s="408"/>
      <c r="AL254" s="408">
        <f t="shared" si="41"/>
        <v>0</v>
      </c>
      <c r="AM254" s="408">
        <f t="shared" si="42"/>
        <v>0</v>
      </c>
    </row>
    <row r="255" spans="1:39">
      <c r="A255" s="308">
        <v>245</v>
      </c>
      <c r="B255" s="795" t="s">
        <v>1440</v>
      </c>
      <c r="C255" s="54" t="s">
        <v>1408</v>
      </c>
      <c r="D255" s="277" t="s">
        <v>1409</v>
      </c>
      <c r="E255" s="277"/>
      <c r="F255" s="277"/>
      <c r="G255" s="277"/>
      <c r="H255" s="277"/>
      <c r="I255" s="277"/>
      <c r="J255" s="398">
        <f t="shared" si="48"/>
        <v>0</v>
      </c>
      <c r="K255" s="277"/>
      <c r="L255" s="277"/>
      <c r="M255" s="277"/>
      <c r="N255" s="301"/>
      <c r="O255" s="301" t="s">
        <v>782</v>
      </c>
      <c r="P255" s="301" t="s">
        <v>782</v>
      </c>
      <c r="Q255" s="301" t="s">
        <v>782</v>
      </c>
      <c r="R255" s="301" t="s">
        <v>782</v>
      </c>
      <c r="S255" s="301" t="s">
        <v>782</v>
      </c>
      <c r="T255" s="301" t="s">
        <v>782</v>
      </c>
      <c r="U255" s="301" t="s">
        <v>782</v>
      </c>
      <c r="V255" s="301" t="s">
        <v>782</v>
      </c>
      <c r="W255" s="301" t="s">
        <v>782</v>
      </c>
      <c r="X255" s="301" t="s">
        <v>782</v>
      </c>
      <c r="Y255" s="301" t="s">
        <v>782</v>
      </c>
      <c r="Z255" s="310"/>
      <c r="AA255" s="310"/>
      <c r="AB255" s="301" t="s">
        <v>782</v>
      </c>
      <c r="AC255" s="312"/>
      <c r="AD255" s="301"/>
      <c r="AE255" s="322"/>
      <c r="AF255" s="301"/>
      <c r="AG255" s="296"/>
      <c r="AH255" s="408">
        <f t="shared" si="38"/>
        <v>0</v>
      </c>
      <c r="AI255" s="408">
        <f t="shared" si="39"/>
        <v>0</v>
      </c>
      <c r="AJ255" s="408">
        <f t="shared" si="40"/>
        <v>0</v>
      </c>
      <c r="AK255" s="408"/>
      <c r="AL255" s="408">
        <f t="shared" si="41"/>
        <v>0</v>
      </c>
      <c r="AM255" s="408">
        <f t="shared" si="42"/>
        <v>0</v>
      </c>
    </row>
    <row r="256" spans="1:39" ht="27.6">
      <c r="A256" s="308">
        <v>246</v>
      </c>
      <c r="B256" s="111" t="s">
        <v>1750</v>
      </c>
      <c r="C256" s="54" t="s">
        <v>1408</v>
      </c>
      <c r="D256" s="277" t="s">
        <v>1409</v>
      </c>
      <c r="E256" s="399">
        <f>MAX(E257:E259)</f>
        <v>0</v>
      </c>
      <c r="F256" s="399">
        <f>MAX(F257:F259)</f>
        <v>0</v>
      </c>
      <c r="G256" s="399">
        <f>MAX(G257:G259)</f>
        <v>0</v>
      </c>
      <c r="H256" s="399">
        <f>MAX(H257:H259)</f>
        <v>0</v>
      </c>
      <c r="I256" s="399">
        <f>MAX(I257:I259)</f>
        <v>0</v>
      </c>
      <c r="J256" s="398">
        <f t="shared" si="48"/>
        <v>0</v>
      </c>
      <c r="K256" s="399" t="s">
        <v>5132</v>
      </c>
      <c r="L256" s="399" t="s">
        <v>5132</v>
      </c>
      <c r="M256" s="399" t="s">
        <v>5132</v>
      </c>
      <c r="N256" s="399" t="s">
        <v>5132</v>
      </c>
      <c r="O256" s="301" t="s">
        <v>782</v>
      </c>
      <c r="P256" s="301" t="s">
        <v>782</v>
      </c>
      <c r="Q256" s="301" t="s">
        <v>782</v>
      </c>
      <c r="R256" s="301" t="s">
        <v>782</v>
      </c>
      <c r="S256" s="301" t="s">
        <v>782</v>
      </c>
      <c r="T256" s="301" t="s">
        <v>782</v>
      </c>
      <c r="U256" s="301" t="s">
        <v>782</v>
      </c>
      <c r="V256" s="301" t="s">
        <v>782</v>
      </c>
      <c r="W256" s="301" t="s">
        <v>782</v>
      </c>
      <c r="X256" s="301" t="s">
        <v>782</v>
      </c>
      <c r="Y256" s="301" t="s">
        <v>782</v>
      </c>
      <c r="Z256" s="310"/>
      <c r="AA256" s="310"/>
      <c r="AB256" s="301" t="s">
        <v>782</v>
      </c>
      <c r="AC256" s="312"/>
      <c r="AD256" s="301"/>
      <c r="AE256" s="322"/>
      <c r="AF256" s="301"/>
      <c r="AG256" s="296"/>
      <c r="AH256" s="408">
        <f t="shared" si="38"/>
        <v>0</v>
      </c>
      <c r="AI256" s="408">
        <f t="shared" si="39"/>
        <v>0</v>
      </c>
      <c r="AJ256" s="408">
        <f t="shared" si="40"/>
        <v>0</v>
      </c>
      <c r="AK256" s="408"/>
      <c r="AL256" s="408">
        <f t="shared" si="41"/>
        <v>0</v>
      </c>
      <c r="AM256" s="408" t="e">
        <f t="shared" si="42"/>
        <v>#VALUE!</v>
      </c>
    </row>
    <row r="257" spans="1:39">
      <c r="A257" s="308">
        <v>247</v>
      </c>
      <c r="B257" s="111" t="s">
        <v>1749</v>
      </c>
      <c r="C257" s="54" t="s">
        <v>1408</v>
      </c>
      <c r="D257" s="277" t="s">
        <v>1409</v>
      </c>
      <c r="E257" s="277"/>
      <c r="F257" s="277"/>
      <c r="G257" s="277"/>
      <c r="H257" s="277"/>
      <c r="I257" s="277"/>
      <c r="J257" s="398">
        <f t="shared" si="48"/>
        <v>0</v>
      </c>
      <c r="K257" s="399" t="s">
        <v>5132</v>
      </c>
      <c r="L257" s="399" t="s">
        <v>5132</v>
      </c>
      <c r="M257" s="399" t="s">
        <v>5132</v>
      </c>
      <c r="N257" s="399" t="s">
        <v>5132</v>
      </c>
      <c r="O257" s="301" t="s">
        <v>782</v>
      </c>
      <c r="P257" s="301" t="s">
        <v>782</v>
      </c>
      <c r="Q257" s="301" t="s">
        <v>782</v>
      </c>
      <c r="R257" s="301" t="s">
        <v>782</v>
      </c>
      <c r="S257" s="301" t="s">
        <v>782</v>
      </c>
      <c r="T257" s="301" t="s">
        <v>782</v>
      </c>
      <c r="U257" s="301" t="s">
        <v>782</v>
      </c>
      <c r="V257" s="301" t="s">
        <v>782</v>
      </c>
      <c r="W257" s="301" t="s">
        <v>782</v>
      </c>
      <c r="X257" s="301" t="s">
        <v>782</v>
      </c>
      <c r="Y257" s="301" t="s">
        <v>782</v>
      </c>
      <c r="Z257" s="310"/>
      <c r="AA257" s="310"/>
      <c r="AB257" s="301" t="s">
        <v>782</v>
      </c>
      <c r="AC257" s="312"/>
      <c r="AD257" s="301"/>
      <c r="AE257" s="322"/>
      <c r="AF257" s="301"/>
      <c r="AG257" s="296"/>
      <c r="AH257" s="408">
        <f t="shared" si="38"/>
        <v>0</v>
      </c>
      <c r="AI257" s="408">
        <f t="shared" si="39"/>
        <v>0</v>
      </c>
      <c r="AJ257" s="408">
        <f t="shared" si="40"/>
        <v>0</v>
      </c>
      <c r="AK257" s="408"/>
      <c r="AL257" s="408">
        <f t="shared" si="41"/>
        <v>0</v>
      </c>
      <c r="AM257" s="408" t="e">
        <f t="shared" si="42"/>
        <v>#VALUE!</v>
      </c>
    </row>
    <row r="258" spans="1:39">
      <c r="A258" s="308">
        <v>248</v>
      </c>
      <c r="B258" s="111" t="s">
        <v>1748</v>
      </c>
      <c r="C258" s="54" t="s">
        <v>1408</v>
      </c>
      <c r="D258" s="277" t="s">
        <v>1409</v>
      </c>
      <c r="E258" s="277"/>
      <c r="F258" s="277"/>
      <c r="G258" s="277"/>
      <c r="H258" s="277"/>
      <c r="I258" s="277"/>
      <c r="J258" s="398">
        <f t="shared" si="48"/>
        <v>0</v>
      </c>
      <c r="K258" s="399" t="s">
        <v>5132</v>
      </c>
      <c r="L258" s="399" t="s">
        <v>5132</v>
      </c>
      <c r="M258" s="399" t="s">
        <v>5132</v>
      </c>
      <c r="N258" s="399" t="s">
        <v>5132</v>
      </c>
      <c r="O258" s="301" t="s">
        <v>782</v>
      </c>
      <c r="P258" s="301" t="s">
        <v>782</v>
      </c>
      <c r="Q258" s="301" t="s">
        <v>782</v>
      </c>
      <c r="R258" s="301" t="s">
        <v>782</v>
      </c>
      <c r="S258" s="301" t="s">
        <v>782</v>
      </c>
      <c r="T258" s="301" t="s">
        <v>782</v>
      </c>
      <c r="U258" s="301" t="s">
        <v>782</v>
      </c>
      <c r="V258" s="301" t="s">
        <v>782</v>
      </c>
      <c r="W258" s="301" t="s">
        <v>782</v>
      </c>
      <c r="X258" s="301" t="s">
        <v>782</v>
      </c>
      <c r="Y258" s="301" t="s">
        <v>782</v>
      </c>
      <c r="Z258" s="310"/>
      <c r="AA258" s="310"/>
      <c r="AB258" s="301" t="s">
        <v>782</v>
      </c>
      <c r="AC258" s="312"/>
      <c r="AD258" s="301"/>
      <c r="AE258" s="322"/>
      <c r="AF258" s="301"/>
      <c r="AG258" s="296"/>
      <c r="AH258" s="408">
        <f t="shared" si="38"/>
        <v>0</v>
      </c>
      <c r="AI258" s="408">
        <f t="shared" si="39"/>
        <v>0</v>
      </c>
      <c r="AJ258" s="408">
        <f t="shared" si="40"/>
        <v>0</v>
      </c>
      <c r="AK258" s="408"/>
      <c r="AL258" s="408">
        <f t="shared" si="41"/>
        <v>0</v>
      </c>
      <c r="AM258" s="408" t="e">
        <f t="shared" si="42"/>
        <v>#VALUE!</v>
      </c>
    </row>
    <row r="259" spans="1:39">
      <c r="A259" s="308">
        <v>249</v>
      </c>
      <c r="B259" s="111" t="s">
        <v>1747</v>
      </c>
      <c r="C259" s="54" t="s">
        <v>1408</v>
      </c>
      <c r="D259" s="277" t="s">
        <v>1409</v>
      </c>
      <c r="E259" s="277"/>
      <c r="F259" s="277"/>
      <c r="G259" s="277"/>
      <c r="H259" s="277"/>
      <c r="I259" s="277"/>
      <c r="J259" s="398">
        <f t="shared" si="48"/>
        <v>0</v>
      </c>
      <c r="K259" s="399" t="s">
        <v>5132</v>
      </c>
      <c r="L259" s="399" t="s">
        <v>5132</v>
      </c>
      <c r="M259" s="399" t="s">
        <v>5132</v>
      </c>
      <c r="N259" s="399" t="s">
        <v>5132</v>
      </c>
      <c r="O259" s="301" t="s">
        <v>782</v>
      </c>
      <c r="P259" s="301" t="s">
        <v>782</v>
      </c>
      <c r="Q259" s="301" t="s">
        <v>782</v>
      </c>
      <c r="R259" s="301" t="s">
        <v>782</v>
      </c>
      <c r="S259" s="301" t="s">
        <v>782</v>
      </c>
      <c r="T259" s="301" t="s">
        <v>782</v>
      </c>
      <c r="U259" s="301" t="s">
        <v>782</v>
      </c>
      <c r="V259" s="301" t="s">
        <v>782</v>
      </c>
      <c r="W259" s="301" t="s">
        <v>782</v>
      </c>
      <c r="X259" s="301" t="s">
        <v>782</v>
      </c>
      <c r="Y259" s="301" t="s">
        <v>782</v>
      </c>
      <c r="Z259" s="310"/>
      <c r="AA259" s="310"/>
      <c r="AB259" s="301" t="s">
        <v>782</v>
      </c>
      <c r="AC259" s="312"/>
      <c r="AD259" s="301"/>
      <c r="AE259" s="322"/>
      <c r="AF259" s="301"/>
      <c r="AG259" s="296"/>
      <c r="AH259" s="408">
        <f t="shared" si="38"/>
        <v>0</v>
      </c>
      <c r="AI259" s="408">
        <f t="shared" si="39"/>
        <v>0</v>
      </c>
      <c r="AJ259" s="408">
        <f t="shared" si="40"/>
        <v>0</v>
      </c>
      <c r="AK259" s="408"/>
      <c r="AL259" s="408">
        <f t="shared" si="41"/>
        <v>0</v>
      </c>
      <c r="AM259" s="408" t="e">
        <f t="shared" si="42"/>
        <v>#VALUE!</v>
      </c>
    </row>
    <row r="260" spans="1:39">
      <c r="A260" s="308">
        <v>250</v>
      </c>
      <c r="B260" s="111" t="s">
        <v>1450</v>
      </c>
      <c r="C260" s="54" t="s">
        <v>1408</v>
      </c>
      <c r="D260" s="277" t="s">
        <v>1409</v>
      </c>
      <c r="E260" s="277"/>
      <c r="F260" s="277"/>
      <c r="G260" s="277"/>
      <c r="H260" s="277"/>
      <c r="I260" s="277"/>
      <c r="J260" s="398">
        <f t="shared" si="48"/>
        <v>0</v>
      </c>
      <c r="K260" s="277"/>
      <c r="L260" s="277"/>
      <c r="M260" s="277"/>
      <c r="N260" s="301"/>
      <c r="O260" s="301" t="s">
        <v>782</v>
      </c>
      <c r="P260" s="301" t="s">
        <v>782</v>
      </c>
      <c r="Q260" s="301" t="s">
        <v>782</v>
      </c>
      <c r="R260" s="301" t="s">
        <v>782</v>
      </c>
      <c r="S260" s="301" t="s">
        <v>782</v>
      </c>
      <c r="T260" s="301" t="s">
        <v>782</v>
      </c>
      <c r="U260" s="301" t="s">
        <v>782</v>
      </c>
      <c r="V260" s="301" t="s">
        <v>782</v>
      </c>
      <c r="W260" s="301" t="s">
        <v>782</v>
      </c>
      <c r="X260" s="301" t="s">
        <v>782</v>
      </c>
      <c r="Y260" s="301" t="s">
        <v>782</v>
      </c>
      <c r="Z260" s="310"/>
      <c r="AA260" s="310"/>
      <c r="AB260" s="301" t="s">
        <v>782</v>
      </c>
      <c r="AC260" s="312"/>
      <c r="AD260" s="301"/>
      <c r="AE260" s="322"/>
      <c r="AF260" s="301"/>
      <c r="AG260" s="296"/>
      <c r="AH260" s="408">
        <f t="shared" si="38"/>
        <v>0</v>
      </c>
      <c r="AI260" s="408">
        <f t="shared" si="39"/>
        <v>0</v>
      </c>
      <c r="AJ260" s="408">
        <f t="shared" si="40"/>
        <v>0</v>
      </c>
      <c r="AK260" s="408"/>
      <c r="AL260" s="408">
        <f t="shared" si="41"/>
        <v>0</v>
      </c>
      <c r="AM260" s="408">
        <f t="shared" si="42"/>
        <v>0</v>
      </c>
    </row>
    <row r="261" spans="1:39">
      <c r="A261" s="308">
        <v>251</v>
      </c>
      <c r="B261" s="795" t="s">
        <v>4651</v>
      </c>
      <c r="C261" s="54" t="s">
        <v>1408</v>
      </c>
      <c r="D261" s="277" t="s">
        <v>1409</v>
      </c>
      <c r="E261" s="277"/>
      <c r="F261" s="277"/>
      <c r="G261" s="277"/>
      <c r="H261" s="277"/>
      <c r="I261" s="277"/>
      <c r="J261" s="398">
        <f t="shared" si="48"/>
        <v>0</v>
      </c>
      <c r="K261" s="277"/>
      <c r="L261" s="277"/>
      <c r="M261" s="277"/>
      <c r="N261" s="301"/>
      <c r="O261" s="301" t="s">
        <v>782</v>
      </c>
      <c r="P261" s="301" t="s">
        <v>782</v>
      </c>
      <c r="Q261" s="301" t="s">
        <v>782</v>
      </c>
      <c r="R261" s="301" t="s">
        <v>782</v>
      </c>
      <c r="S261" s="301" t="s">
        <v>782</v>
      </c>
      <c r="T261" s="301" t="s">
        <v>782</v>
      </c>
      <c r="U261" s="301" t="s">
        <v>782</v>
      </c>
      <c r="V261" s="301" t="s">
        <v>782</v>
      </c>
      <c r="W261" s="301" t="s">
        <v>782</v>
      </c>
      <c r="X261" s="301" t="s">
        <v>782</v>
      </c>
      <c r="Y261" s="301" t="s">
        <v>782</v>
      </c>
      <c r="Z261" s="310"/>
      <c r="AA261" s="310"/>
      <c r="AB261" s="301" t="s">
        <v>782</v>
      </c>
      <c r="AC261" s="312"/>
      <c r="AD261" s="301"/>
      <c r="AE261" s="322"/>
      <c r="AF261" s="301"/>
      <c r="AG261" s="296"/>
      <c r="AH261" s="408">
        <f t="shared" ref="AH261:AH324" si="51">F261-E261</f>
        <v>0</v>
      </c>
      <c r="AI261" s="408">
        <f t="shared" ref="AI261:AI324" si="52">E261-G261</f>
        <v>0</v>
      </c>
      <c r="AJ261" s="408">
        <f t="shared" ref="AJ261:AJ324" si="53">G261-H261</f>
        <v>0</v>
      </c>
      <c r="AK261" s="408"/>
      <c r="AL261" s="408">
        <f t="shared" ref="AL261:AL324" si="54">J261-I261</f>
        <v>0</v>
      </c>
      <c r="AM261" s="408">
        <f t="shared" ref="AM261:AM324" si="55">J261-M261</f>
        <v>0</v>
      </c>
    </row>
    <row r="262" spans="1:39" ht="27.6">
      <c r="A262" s="308">
        <v>252</v>
      </c>
      <c r="B262" s="795" t="s">
        <v>4652</v>
      </c>
      <c r="C262" s="54" t="s">
        <v>1408</v>
      </c>
      <c r="D262" s="277" t="s">
        <v>1409</v>
      </c>
      <c r="E262" s="277"/>
      <c r="F262" s="277"/>
      <c r="G262" s="277"/>
      <c r="H262" s="277"/>
      <c r="I262" s="277"/>
      <c r="J262" s="398">
        <f t="shared" si="48"/>
        <v>0</v>
      </c>
      <c r="K262" s="277"/>
      <c r="L262" s="277"/>
      <c r="M262" s="277"/>
      <c r="N262" s="301"/>
      <c r="O262" s="301" t="s">
        <v>782</v>
      </c>
      <c r="P262" s="301" t="s">
        <v>782</v>
      </c>
      <c r="Q262" s="301" t="s">
        <v>782</v>
      </c>
      <c r="R262" s="301" t="s">
        <v>782</v>
      </c>
      <c r="S262" s="301" t="s">
        <v>782</v>
      </c>
      <c r="T262" s="301" t="s">
        <v>782</v>
      </c>
      <c r="U262" s="301" t="s">
        <v>782</v>
      </c>
      <c r="V262" s="301" t="s">
        <v>782</v>
      </c>
      <c r="W262" s="301" t="s">
        <v>782</v>
      </c>
      <c r="X262" s="301" t="s">
        <v>782</v>
      </c>
      <c r="Y262" s="301" t="s">
        <v>782</v>
      </c>
      <c r="Z262" s="310"/>
      <c r="AA262" s="310"/>
      <c r="AB262" s="301" t="s">
        <v>782</v>
      </c>
      <c r="AC262" s="312"/>
      <c r="AD262" s="301"/>
      <c r="AE262" s="322"/>
      <c r="AF262" s="301"/>
      <c r="AG262" s="296"/>
      <c r="AH262" s="408">
        <f t="shared" si="51"/>
        <v>0</v>
      </c>
      <c r="AI262" s="408">
        <f t="shared" si="52"/>
        <v>0</v>
      </c>
      <c r="AJ262" s="408">
        <f t="shared" si="53"/>
        <v>0</v>
      </c>
      <c r="AK262" s="408"/>
      <c r="AL262" s="408">
        <f t="shared" si="54"/>
        <v>0</v>
      </c>
      <c r="AM262" s="408">
        <f t="shared" si="55"/>
        <v>0</v>
      </c>
    </row>
    <row r="263" spans="1:39" ht="16.2" thickBot="1">
      <c r="A263" s="308">
        <v>253</v>
      </c>
      <c r="B263" s="111" t="s">
        <v>1638</v>
      </c>
      <c r="C263" s="54" t="s">
        <v>1408</v>
      </c>
      <c r="D263" s="277" t="s">
        <v>1409</v>
      </c>
      <c r="E263" s="277"/>
      <c r="F263" s="277"/>
      <c r="G263" s="277"/>
      <c r="H263" s="277"/>
      <c r="I263" s="277"/>
      <c r="J263" s="398">
        <f t="shared" si="48"/>
        <v>0</v>
      </c>
      <c r="K263" s="277"/>
      <c r="L263" s="277"/>
      <c r="M263" s="277"/>
      <c r="N263" s="301"/>
      <c r="O263" s="301" t="s">
        <v>782</v>
      </c>
      <c r="P263" s="301" t="s">
        <v>782</v>
      </c>
      <c r="Q263" s="301" t="s">
        <v>782</v>
      </c>
      <c r="R263" s="301" t="s">
        <v>782</v>
      </c>
      <c r="S263" s="301" t="s">
        <v>782</v>
      </c>
      <c r="T263" s="301" t="s">
        <v>782</v>
      </c>
      <c r="U263" s="301" t="s">
        <v>782</v>
      </c>
      <c r="V263" s="301" t="s">
        <v>782</v>
      </c>
      <c r="W263" s="301" t="s">
        <v>782</v>
      </c>
      <c r="X263" s="301" t="s">
        <v>782</v>
      </c>
      <c r="Y263" s="301" t="s">
        <v>782</v>
      </c>
      <c r="Z263" s="310"/>
      <c r="AA263" s="310"/>
      <c r="AB263" s="301" t="s">
        <v>782</v>
      </c>
      <c r="AC263" s="312"/>
      <c r="AD263" s="301"/>
      <c r="AE263" s="322"/>
      <c r="AF263" s="301"/>
      <c r="AG263" s="296"/>
      <c r="AH263" s="408">
        <f t="shared" si="51"/>
        <v>0</v>
      </c>
      <c r="AI263" s="408">
        <f t="shared" si="52"/>
        <v>0</v>
      </c>
      <c r="AJ263" s="408">
        <f t="shared" si="53"/>
        <v>0</v>
      </c>
      <c r="AK263" s="408"/>
      <c r="AL263" s="408">
        <f t="shared" si="54"/>
        <v>0</v>
      </c>
      <c r="AM263" s="408">
        <f t="shared" si="55"/>
        <v>0</v>
      </c>
    </row>
    <row r="264" spans="1:39" ht="41.4">
      <c r="A264" s="308">
        <v>254</v>
      </c>
      <c r="B264" s="111" t="s">
        <v>1744</v>
      </c>
      <c r="C264" s="54" t="s">
        <v>1408</v>
      </c>
      <c r="D264" s="286"/>
      <c r="E264" s="578">
        <f>MAX(E265,E274)</f>
        <v>0</v>
      </c>
      <c r="F264" s="399">
        <f>SUM(F265,F274)</f>
        <v>0</v>
      </c>
      <c r="G264" s="399">
        <f>MAX(G265,G274)</f>
        <v>0</v>
      </c>
      <c r="H264" s="399">
        <f>MAX(H265,H274)</f>
        <v>0</v>
      </c>
      <c r="I264" s="578">
        <f>MAX(I265,I274)</f>
        <v>0</v>
      </c>
      <c r="J264" s="398">
        <f t="shared" si="48"/>
        <v>0</v>
      </c>
      <c r="K264" s="399">
        <f>SUM(K265,K274)</f>
        <v>0</v>
      </c>
      <c r="L264" s="399">
        <f>SUM(L265,L274)</f>
        <v>0</v>
      </c>
      <c r="M264" s="399">
        <f>SUM(M265,M274)</f>
        <v>0</v>
      </c>
      <c r="N264" s="399">
        <f>SUM(N265,N274)</f>
        <v>0</v>
      </c>
      <c r="O264" s="277" t="s">
        <v>782</v>
      </c>
      <c r="P264" s="301" t="s">
        <v>782</v>
      </c>
      <c r="Q264" s="301" t="s">
        <v>782</v>
      </c>
      <c r="R264" s="301" t="s">
        <v>782</v>
      </c>
      <c r="S264" s="301" t="s">
        <v>782</v>
      </c>
      <c r="T264" s="301" t="s">
        <v>782</v>
      </c>
      <c r="U264" s="301" t="s">
        <v>782</v>
      </c>
      <c r="V264" s="301" t="s">
        <v>782</v>
      </c>
      <c r="W264" s="301" t="s">
        <v>782</v>
      </c>
      <c r="X264" s="301" t="s">
        <v>782</v>
      </c>
      <c r="Y264" s="301" t="s">
        <v>782</v>
      </c>
      <c r="Z264" s="301" t="s">
        <v>782</v>
      </c>
      <c r="AA264" s="301" t="s">
        <v>782</v>
      </c>
      <c r="AB264" s="301" t="s">
        <v>782</v>
      </c>
      <c r="AC264" s="312"/>
      <c r="AD264" s="301"/>
      <c r="AE264" s="322"/>
      <c r="AF264" s="301"/>
      <c r="AG264" s="400">
        <f>D264-E264</f>
        <v>0</v>
      </c>
      <c r="AH264" s="408">
        <f t="shared" si="51"/>
        <v>0</v>
      </c>
      <c r="AI264" s="408">
        <f t="shared" si="52"/>
        <v>0</v>
      </c>
      <c r="AJ264" s="408">
        <f t="shared" si="53"/>
        <v>0</v>
      </c>
      <c r="AK264" s="408">
        <f>D264-I264</f>
        <v>0</v>
      </c>
      <c r="AL264" s="408">
        <f t="shared" si="54"/>
        <v>0</v>
      </c>
      <c r="AM264" s="408">
        <f t="shared" si="55"/>
        <v>0</v>
      </c>
    </row>
    <row r="265" spans="1:39">
      <c r="A265" s="308">
        <v>255</v>
      </c>
      <c r="B265" s="111" t="s">
        <v>1676</v>
      </c>
      <c r="C265" s="54" t="s">
        <v>1408</v>
      </c>
      <c r="D265" s="277" t="s">
        <v>1409</v>
      </c>
      <c r="E265" s="399">
        <f>MAX(E266:E273)</f>
        <v>0</v>
      </c>
      <c r="F265" s="399">
        <f>SUM(F266,F267,F268,F271,F272,F273)</f>
        <v>0</v>
      </c>
      <c r="G265" s="399">
        <f>MAX(G266:G273)</f>
        <v>0</v>
      </c>
      <c r="H265" s="399">
        <f>MAX(H266:H273)</f>
        <v>0</v>
      </c>
      <c r="I265" s="399">
        <f>MAX(I266:I273)</f>
        <v>0</v>
      </c>
      <c r="J265" s="398">
        <f t="shared" si="48"/>
        <v>0</v>
      </c>
      <c r="K265" s="399">
        <f>SUM(K266,K267,K268,K271,K272,K273)</f>
        <v>0</v>
      </c>
      <c r="L265" s="399">
        <f>SUM(L266,L267,L268,L271,L272,L273)</f>
        <v>0</v>
      </c>
      <c r="M265" s="399">
        <f>SUM(M266,M267,M268,M271,M272,M273)</f>
        <v>0</v>
      </c>
      <c r="N265" s="399">
        <f>SUM(N266,N267,N268,N271,N272,N273)</f>
        <v>0</v>
      </c>
      <c r="O265" s="277" t="s">
        <v>782</v>
      </c>
      <c r="P265" s="301" t="s">
        <v>782</v>
      </c>
      <c r="Q265" s="301" t="s">
        <v>782</v>
      </c>
      <c r="R265" s="301" t="s">
        <v>782</v>
      </c>
      <c r="S265" s="301" t="s">
        <v>782</v>
      </c>
      <c r="T265" s="301" t="s">
        <v>782</v>
      </c>
      <c r="U265" s="301" t="s">
        <v>782</v>
      </c>
      <c r="V265" s="301" t="s">
        <v>782</v>
      </c>
      <c r="W265" s="301" t="s">
        <v>782</v>
      </c>
      <c r="X265" s="301" t="s">
        <v>782</v>
      </c>
      <c r="Y265" s="301" t="s">
        <v>782</v>
      </c>
      <c r="Z265" s="301" t="s">
        <v>782</v>
      </c>
      <c r="AA265" s="301" t="s">
        <v>782</v>
      </c>
      <c r="AB265" s="301" t="s">
        <v>782</v>
      </c>
      <c r="AC265" s="312"/>
      <c r="AD265" s="301"/>
      <c r="AE265" s="322"/>
      <c r="AF265" s="301"/>
      <c r="AG265" s="296"/>
      <c r="AH265" s="408">
        <f t="shared" si="51"/>
        <v>0</v>
      </c>
      <c r="AI265" s="408">
        <f t="shared" si="52"/>
        <v>0</v>
      </c>
      <c r="AJ265" s="408">
        <f t="shared" si="53"/>
        <v>0</v>
      </c>
      <c r="AK265" s="408"/>
      <c r="AL265" s="408">
        <f t="shared" si="54"/>
        <v>0</v>
      </c>
      <c r="AM265" s="408">
        <f t="shared" si="55"/>
        <v>0</v>
      </c>
    </row>
    <row r="266" spans="1:39">
      <c r="A266" s="308">
        <v>256</v>
      </c>
      <c r="B266" s="111" t="s">
        <v>1442</v>
      </c>
      <c r="C266" s="54" t="s">
        <v>1408</v>
      </c>
      <c r="D266" s="277" t="s">
        <v>1409</v>
      </c>
      <c r="E266" s="323"/>
      <c r="F266" s="319"/>
      <c r="G266" s="277"/>
      <c r="H266" s="277"/>
      <c r="I266" s="318"/>
      <c r="J266" s="398">
        <f t="shared" si="48"/>
        <v>0</v>
      </c>
      <c r="K266" s="277"/>
      <c r="L266" s="277"/>
      <c r="M266" s="277"/>
      <c r="N266" s="301"/>
      <c r="O266" s="385"/>
      <c r="P266" s="301" t="s">
        <v>782</v>
      </c>
      <c r="Q266" s="301" t="s">
        <v>782</v>
      </c>
      <c r="R266" s="310"/>
      <c r="S266" s="301" t="s">
        <v>782</v>
      </c>
      <c r="T266" s="301" t="s">
        <v>782</v>
      </c>
      <c r="U266" s="301" t="s">
        <v>782</v>
      </c>
      <c r="V266" s="385"/>
      <c r="W266" s="301" t="s">
        <v>782</v>
      </c>
      <c r="X266" s="301" t="s">
        <v>782</v>
      </c>
      <c r="Y266" s="301" t="s">
        <v>782</v>
      </c>
      <c r="Z266" s="301" t="s">
        <v>782</v>
      </c>
      <c r="AA266" s="301" t="s">
        <v>782</v>
      </c>
      <c r="AB266" s="310"/>
      <c r="AC266" s="312" t="str">
        <f>R8</f>
        <v>% заселенных растений (органов)</v>
      </c>
      <c r="AD266" s="301"/>
      <c r="AE266" s="322"/>
      <c r="AF266" s="301"/>
      <c r="AG266" s="296"/>
      <c r="AH266" s="408">
        <f t="shared" si="51"/>
        <v>0</v>
      </c>
      <c r="AI266" s="408">
        <f t="shared" si="52"/>
        <v>0</v>
      </c>
      <c r="AJ266" s="408">
        <f t="shared" si="53"/>
        <v>0</v>
      </c>
      <c r="AK266" s="408"/>
      <c r="AL266" s="408">
        <f t="shared" si="54"/>
        <v>0</v>
      </c>
      <c r="AM266" s="408">
        <f t="shared" si="55"/>
        <v>0</v>
      </c>
    </row>
    <row r="267" spans="1:39" ht="15.75" customHeight="1">
      <c r="A267" s="308">
        <v>257</v>
      </c>
      <c r="B267" s="111" t="s">
        <v>1443</v>
      </c>
      <c r="C267" s="54" t="s">
        <v>1408</v>
      </c>
      <c r="D267" s="277" t="s">
        <v>1409</v>
      </c>
      <c r="E267" s="323"/>
      <c r="F267" s="319"/>
      <c r="G267" s="277"/>
      <c r="H267" s="277"/>
      <c r="I267" s="318"/>
      <c r="J267" s="398">
        <f t="shared" si="48"/>
        <v>0</v>
      </c>
      <c r="K267" s="277"/>
      <c r="L267" s="277"/>
      <c r="M267" s="277"/>
      <c r="N267" s="301"/>
      <c r="O267" s="301" t="s">
        <v>782</v>
      </c>
      <c r="P267" s="301" t="s">
        <v>782</v>
      </c>
      <c r="Q267" s="301" t="s">
        <v>782</v>
      </c>
      <c r="R267" s="301" t="s">
        <v>782</v>
      </c>
      <c r="S267" s="301" t="s">
        <v>782</v>
      </c>
      <c r="T267" s="301" t="s">
        <v>782</v>
      </c>
      <c r="U267" s="310"/>
      <c r="V267" s="301" t="s">
        <v>782</v>
      </c>
      <c r="W267" s="301" t="s">
        <v>782</v>
      </c>
      <c r="X267" s="301" t="s">
        <v>782</v>
      </c>
      <c r="Y267" s="301" t="s">
        <v>782</v>
      </c>
      <c r="Z267" s="301" t="s">
        <v>782</v>
      </c>
      <c r="AA267" s="301" t="s">
        <v>782</v>
      </c>
      <c r="AB267" s="310"/>
      <c r="AC267" s="412" t="s">
        <v>3049</v>
      </c>
      <c r="AD267" s="301"/>
      <c r="AE267" s="322"/>
      <c r="AF267" s="301"/>
      <c r="AG267" s="296"/>
      <c r="AH267" s="408">
        <f t="shared" si="51"/>
        <v>0</v>
      </c>
      <c r="AI267" s="408">
        <f t="shared" si="52"/>
        <v>0</v>
      </c>
      <c r="AJ267" s="408">
        <f t="shared" si="53"/>
        <v>0</v>
      </c>
      <c r="AK267" s="408"/>
      <c r="AL267" s="408">
        <f t="shared" si="54"/>
        <v>0</v>
      </c>
      <c r="AM267" s="408">
        <f t="shared" si="55"/>
        <v>0</v>
      </c>
    </row>
    <row r="268" spans="1:39">
      <c r="A268" s="308">
        <v>258</v>
      </c>
      <c r="B268" s="111" t="s">
        <v>1743</v>
      </c>
      <c r="C268" s="54" t="s">
        <v>1408</v>
      </c>
      <c r="D268" s="277" t="s">
        <v>1409</v>
      </c>
      <c r="E268" s="323"/>
      <c r="F268" s="402">
        <f>SUM(F269:F270)</f>
        <v>0</v>
      </c>
      <c r="G268" s="277"/>
      <c r="H268" s="277"/>
      <c r="I268" s="318"/>
      <c r="J268" s="398">
        <f t="shared" si="48"/>
        <v>0</v>
      </c>
      <c r="K268" s="399">
        <f>SUM(K269:K270)</f>
        <v>0</v>
      </c>
      <c r="L268" s="399">
        <f>SUM(L269:L270)</f>
        <v>0</v>
      </c>
      <c r="M268" s="399">
        <f>SUM(M269:M270)</f>
        <v>0</v>
      </c>
      <c r="N268" s="401">
        <f>SUM(N269:N270)</f>
        <v>0</v>
      </c>
      <c r="O268" s="301" t="s">
        <v>782</v>
      </c>
      <c r="P268" s="301" t="s">
        <v>782</v>
      </c>
      <c r="Q268" s="301" t="s">
        <v>782</v>
      </c>
      <c r="R268" s="301" t="s">
        <v>782</v>
      </c>
      <c r="S268" s="301" t="s">
        <v>782</v>
      </c>
      <c r="T268" s="301" t="s">
        <v>782</v>
      </c>
      <c r="U268" s="301" t="s">
        <v>782</v>
      </c>
      <c r="V268" s="301" t="s">
        <v>782</v>
      </c>
      <c r="W268" s="301" t="s">
        <v>782</v>
      </c>
      <c r="X268" s="301" t="s">
        <v>782</v>
      </c>
      <c r="Y268" s="301" t="s">
        <v>782</v>
      </c>
      <c r="Z268" s="301" t="s">
        <v>782</v>
      </c>
      <c r="AA268" s="301" t="s">
        <v>782</v>
      </c>
      <c r="AB268" s="301" t="s">
        <v>782</v>
      </c>
      <c r="AC268" s="312"/>
      <c r="AD268" s="301"/>
      <c r="AE268" s="322"/>
      <c r="AF268" s="301"/>
      <c r="AG268" s="296"/>
      <c r="AH268" s="408">
        <f t="shared" si="51"/>
        <v>0</v>
      </c>
      <c r="AI268" s="408">
        <f t="shared" si="52"/>
        <v>0</v>
      </c>
      <c r="AJ268" s="408">
        <f t="shared" si="53"/>
        <v>0</v>
      </c>
      <c r="AK268" s="408"/>
      <c r="AL268" s="408">
        <f t="shared" si="54"/>
        <v>0</v>
      </c>
      <c r="AM268" s="408">
        <f t="shared" si="55"/>
        <v>0</v>
      </c>
    </row>
    <row r="269" spans="1:39">
      <c r="A269" s="308">
        <v>259</v>
      </c>
      <c r="B269" s="111" t="s">
        <v>1742</v>
      </c>
      <c r="C269" s="54" t="s">
        <v>1408</v>
      </c>
      <c r="D269" s="277" t="s">
        <v>1409</v>
      </c>
      <c r="E269" s="323"/>
      <c r="F269" s="319"/>
      <c r="G269" s="277"/>
      <c r="H269" s="277"/>
      <c r="I269" s="318"/>
      <c r="J269" s="398">
        <f t="shared" si="48"/>
        <v>0</v>
      </c>
      <c r="K269" s="277"/>
      <c r="L269" s="277"/>
      <c r="M269" s="277"/>
      <c r="N269" s="301"/>
      <c r="O269" s="301" t="s">
        <v>782</v>
      </c>
      <c r="P269" s="301" t="s">
        <v>782</v>
      </c>
      <c r="Q269" s="310"/>
      <c r="R269" s="310"/>
      <c r="S269" s="301" t="s">
        <v>782</v>
      </c>
      <c r="T269" s="385"/>
      <c r="U269" s="301" t="s">
        <v>782</v>
      </c>
      <c r="V269" s="301" t="s">
        <v>782</v>
      </c>
      <c r="W269" s="301" t="s">
        <v>782</v>
      </c>
      <c r="X269" s="301" t="s">
        <v>782</v>
      </c>
      <c r="Y269" s="301" t="s">
        <v>782</v>
      </c>
      <c r="Z269" s="301" t="s">
        <v>782</v>
      </c>
      <c r="AA269" s="301" t="s">
        <v>782</v>
      </c>
      <c r="AB269" s="310"/>
      <c r="AC269" s="312" t="s">
        <v>1854</v>
      </c>
      <c r="AD269" s="301"/>
      <c r="AE269" s="322"/>
      <c r="AF269" s="301"/>
      <c r="AG269" s="296"/>
      <c r="AH269" s="408">
        <f t="shared" si="51"/>
        <v>0</v>
      </c>
      <c r="AI269" s="408">
        <f t="shared" si="52"/>
        <v>0</v>
      </c>
      <c r="AJ269" s="408">
        <f t="shared" si="53"/>
        <v>0</v>
      </c>
      <c r="AK269" s="408"/>
      <c r="AL269" s="408">
        <f t="shared" si="54"/>
        <v>0</v>
      </c>
      <c r="AM269" s="408">
        <f t="shared" si="55"/>
        <v>0</v>
      </c>
    </row>
    <row r="270" spans="1:39">
      <c r="A270" s="308">
        <v>260</v>
      </c>
      <c r="B270" s="111" t="s">
        <v>1741</v>
      </c>
      <c r="C270" s="54" t="s">
        <v>1408</v>
      </c>
      <c r="D270" s="277" t="s">
        <v>1409</v>
      </c>
      <c r="E270" s="323"/>
      <c r="F270" s="319"/>
      <c r="G270" s="277"/>
      <c r="H270" s="277"/>
      <c r="I270" s="318"/>
      <c r="J270" s="398">
        <f t="shared" si="48"/>
        <v>0</v>
      </c>
      <c r="K270" s="277"/>
      <c r="L270" s="277"/>
      <c r="M270" s="277"/>
      <c r="N270" s="301"/>
      <c r="O270" s="301" t="s">
        <v>782</v>
      </c>
      <c r="P270" s="310"/>
      <c r="Q270" s="301" t="s">
        <v>782</v>
      </c>
      <c r="R270" s="301" t="s">
        <v>782</v>
      </c>
      <c r="S270" s="301" t="s">
        <v>782</v>
      </c>
      <c r="T270" s="301" t="s">
        <v>782</v>
      </c>
      <c r="U270" s="301" t="s">
        <v>782</v>
      </c>
      <c r="V270" s="301" t="s">
        <v>782</v>
      </c>
      <c r="W270" s="301" t="s">
        <v>782</v>
      </c>
      <c r="X270" s="301" t="s">
        <v>782</v>
      </c>
      <c r="Y270" s="301" t="s">
        <v>782</v>
      </c>
      <c r="Z270" s="301" t="s">
        <v>782</v>
      </c>
      <c r="AA270" s="301" t="s">
        <v>782</v>
      </c>
      <c r="AB270" s="301" t="s">
        <v>782</v>
      </c>
      <c r="AC270" s="312" t="str">
        <f>P8</f>
        <v>экз./100 взм. сачка</v>
      </c>
      <c r="AD270" s="301"/>
      <c r="AE270" s="322"/>
      <c r="AF270" s="301"/>
      <c r="AG270" s="296"/>
      <c r="AH270" s="408">
        <f t="shared" si="51"/>
        <v>0</v>
      </c>
      <c r="AI270" s="408">
        <f t="shared" si="52"/>
        <v>0</v>
      </c>
      <c r="AJ270" s="408">
        <f t="shared" si="53"/>
        <v>0</v>
      </c>
      <c r="AK270" s="408"/>
      <c r="AL270" s="408">
        <f t="shared" si="54"/>
        <v>0</v>
      </c>
      <c r="AM270" s="408">
        <f t="shared" si="55"/>
        <v>0</v>
      </c>
    </row>
    <row r="271" spans="1:39" ht="16.8">
      <c r="A271" s="308">
        <v>261</v>
      </c>
      <c r="B271" s="111" t="s">
        <v>1702</v>
      </c>
      <c r="C271" s="54" t="s">
        <v>1408</v>
      </c>
      <c r="D271" s="277" t="s">
        <v>1409</v>
      </c>
      <c r="E271" s="277"/>
      <c r="F271" s="277"/>
      <c r="G271" s="277"/>
      <c r="H271" s="277"/>
      <c r="I271" s="277"/>
      <c r="J271" s="398">
        <f t="shared" si="48"/>
        <v>0</v>
      </c>
      <c r="K271" s="277"/>
      <c r="L271" s="277"/>
      <c r="M271" s="277"/>
      <c r="N271" s="301"/>
      <c r="O271" s="301" t="s">
        <v>782</v>
      </c>
      <c r="P271" s="301" t="s">
        <v>782</v>
      </c>
      <c r="Q271" s="301" t="s">
        <v>782</v>
      </c>
      <c r="R271" s="301" t="s">
        <v>782</v>
      </c>
      <c r="S271" s="301" t="s">
        <v>782</v>
      </c>
      <c r="T271" s="301" t="s">
        <v>782</v>
      </c>
      <c r="U271" s="310"/>
      <c r="V271" s="301" t="s">
        <v>782</v>
      </c>
      <c r="W271" s="301" t="s">
        <v>782</v>
      </c>
      <c r="X271" s="301" t="s">
        <v>782</v>
      </c>
      <c r="Y271" s="301" t="s">
        <v>782</v>
      </c>
      <c r="Z271" s="301" t="s">
        <v>782</v>
      </c>
      <c r="AA271" s="301" t="s">
        <v>782</v>
      </c>
      <c r="AB271" s="310"/>
      <c r="AC271" s="412" t="s">
        <v>3049</v>
      </c>
      <c r="AD271" s="301"/>
      <c r="AE271" s="322"/>
      <c r="AF271" s="301"/>
      <c r="AG271" s="296"/>
      <c r="AH271" s="408">
        <f t="shared" si="51"/>
        <v>0</v>
      </c>
      <c r="AI271" s="408">
        <f t="shared" si="52"/>
        <v>0</v>
      </c>
      <c r="AJ271" s="408">
        <f t="shared" si="53"/>
        <v>0</v>
      </c>
      <c r="AK271" s="408"/>
      <c r="AL271" s="408">
        <f t="shared" si="54"/>
        <v>0</v>
      </c>
      <c r="AM271" s="408">
        <f t="shared" si="55"/>
        <v>0</v>
      </c>
    </row>
    <row r="272" spans="1:39">
      <c r="A272" s="308">
        <v>262</v>
      </c>
      <c r="B272" s="111" t="s">
        <v>1444</v>
      </c>
      <c r="C272" s="54" t="s">
        <v>1408</v>
      </c>
      <c r="D272" s="277" t="s">
        <v>1409</v>
      </c>
      <c r="E272" s="277"/>
      <c r="F272" s="277"/>
      <c r="G272" s="277"/>
      <c r="H272" s="277"/>
      <c r="I272" s="277"/>
      <c r="J272" s="398">
        <f t="shared" si="48"/>
        <v>0</v>
      </c>
      <c r="K272" s="277"/>
      <c r="L272" s="277"/>
      <c r="M272" s="277"/>
      <c r="N272" s="301"/>
      <c r="O272" s="301" t="s">
        <v>782</v>
      </c>
      <c r="P272" s="301" t="s">
        <v>782</v>
      </c>
      <c r="Q272" s="310"/>
      <c r="R272" s="310"/>
      <c r="S272" s="301" t="s">
        <v>782</v>
      </c>
      <c r="T272" s="301" t="s">
        <v>782</v>
      </c>
      <c r="U272" s="301" t="s">
        <v>782</v>
      </c>
      <c r="V272" s="301" t="s">
        <v>782</v>
      </c>
      <c r="W272" s="301" t="s">
        <v>782</v>
      </c>
      <c r="X272" s="301" t="s">
        <v>782</v>
      </c>
      <c r="Y272" s="301" t="s">
        <v>782</v>
      </c>
      <c r="Z272" s="301" t="s">
        <v>782</v>
      </c>
      <c r="AA272" s="301" t="s">
        <v>782</v>
      </c>
      <c r="AB272" s="310"/>
      <c r="AC272" s="312"/>
      <c r="AD272" s="301"/>
      <c r="AE272" s="322"/>
      <c r="AF272" s="301"/>
      <c r="AG272" s="296"/>
      <c r="AH272" s="408">
        <f t="shared" si="51"/>
        <v>0</v>
      </c>
      <c r="AI272" s="408">
        <f t="shared" si="52"/>
        <v>0</v>
      </c>
      <c r="AJ272" s="408">
        <f t="shared" si="53"/>
        <v>0</v>
      </c>
      <c r="AK272" s="408"/>
      <c r="AL272" s="408">
        <f t="shared" si="54"/>
        <v>0</v>
      </c>
      <c r="AM272" s="408">
        <f t="shared" si="55"/>
        <v>0</v>
      </c>
    </row>
    <row r="273" spans="1:39">
      <c r="A273" s="308">
        <v>263</v>
      </c>
      <c r="B273" s="111" t="s">
        <v>1419</v>
      </c>
      <c r="C273" s="54" t="s">
        <v>1408</v>
      </c>
      <c r="D273" s="277" t="s">
        <v>1409</v>
      </c>
      <c r="E273" s="277"/>
      <c r="F273" s="277"/>
      <c r="G273" s="277"/>
      <c r="H273" s="277"/>
      <c r="I273" s="277"/>
      <c r="J273" s="398">
        <f t="shared" si="48"/>
        <v>0</v>
      </c>
      <c r="K273" s="277"/>
      <c r="L273" s="277"/>
      <c r="M273" s="277"/>
      <c r="N273" s="301"/>
      <c r="O273" s="301" t="s">
        <v>782</v>
      </c>
      <c r="P273" s="301" t="s">
        <v>782</v>
      </c>
      <c r="Q273" s="301" t="s">
        <v>782</v>
      </c>
      <c r="R273" s="301" t="s">
        <v>782</v>
      </c>
      <c r="S273" s="301" t="s">
        <v>782</v>
      </c>
      <c r="T273" s="301" t="s">
        <v>782</v>
      </c>
      <c r="U273" s="301" t="s">
        <v>782</v>
      </c>
      <c r="V273" s="301" t="s">
        <v>782</v>
      </c>
      <c r="W273" s="301" t="s">
        <v>782</v>
      </c>
      <c r="X273" s="301" t="s">
        <v>782</v>
      </c>
      <c r="Y273" s="301" t="s">
        <v>782</v>
      </c>
      <c r="Z273" s="301" t="s">
        <v>782</v>
      </c>
      <c r="AA273" s="301" t="s">
        <v>782</v>
      </c>
      <c r="AB273" s="312" t="s">
        <v>782</v>
      </c>
      <c r="AC273" s="312"/>
      <c r="AD273" s="301"/>
      <c r="AE273" s="322"/>
      <c r="AF273" s="301"/>
      <c r="AG273" s="296"/>
      <c r="AH273" s="408">
        <f t="shared" si="51"/>
        <v>0</v>
      </c>
      <c r="AI273" s="408">
        <f t="shared" si="52"/>
        <v>0</v>
      </c>
      <c r="AJ273" s="408">
        <f t="shared" si="53"/>
        <v>0</v>
      </c>
      <c r="AK273" s="408"/>
      <c r="AL273" s="408">
        <f t="shared" si="54"/>
        <v>0</v>
      </c>
      <c r="AM273" s="408">
        <f t="shared" si="55"/>
        <v>0</v>
      </c>
    </row>
    <row r="274" spans="1:39">
      <c r="A274" s="308">
        <v>264</v>
      </c>
      <c r="B274" s="111" t="s">
        <v>1643</v>
      </c>
      <c r="C274" s="54" t="s">
        <v>1408</v>
      </c>
      <c r="D274" s="277" t="s">
        <v>1409</v>
      </c>
      <c r="E274" s="399">
        <f>MAX(E275,E278,E279,E280,E281)</f>
        <v>0</v>
      </c>
      <c r="F274" s="399">
        <f>SUM(F275,F278,F279,F280,F281)</f>
        <v>0</v>
      </c>
      <c r="G274" s="399">
        <f>MAX(G275,G278,G279,G280,G281)</f>
        <v>0</v>
      </c>
      <c r="H274" s="399">
        <f>MAX(H275,H278,H279,H280,H281)</f>
        <v>0</v>
      </c>
      <c r="I274" s="399">
        <f>MAX(I275,I278,I279,I280,I281)</f>
        <v>0</v>
      </c>
      <c r="J274" s="398">
        <f t="shared" si="48"/>
        <v>0</v>
      </c>
      <c r="K274" s="399">
        <f>SUM(K275,K278,K279,K280,K281)</f>
        <v>0</v>
      </c>
      <c r="L274" s="399">
        <f>SUM(L275,L278,L279,L280,L281)</f>
        <v>0</v>
      </c>
      <c r="M274" s="399">
        <f>SUM(M275,M278,M279,M280,M281)</f>
        <v>0</v>
      </c>
      <c r="N274" s="399">
        <f>SUM(N275,N278,N279,N280,N281)</f>
        <v>0</v>
      </c>
      <c r="O274" s="277" t="s">
        <v>782</v>
      </c>
      <c r="P274" s="301" t="s">
        <v>782</v>
      </c>
      <c r="Q274" s="301" t="s">
        <v>782</v>
      </c>
      <c r="R274" s="301" t="s">
        <v>782</v>
      </c>
      <c r="S274" s="301" t="s">
        <v>782</v>
      </c>
      <c r="T274" s="301" t="s">
        <v>782</v>
      </c>
      <c r="U274" s="301" t="s">
        <v>782</v>
      </c>
      <c r="V274" s="301" t="s">
        <v>782</v>
      </c>
      <c r="W274" s="301" t="s">
        <v>782</v>
      </c>
      <c r="X274" s="301" t="s">
        <v>782</v>
      </c>
      <c r="Y274" s="301" t="s">
        <v>782</v>
      </c>
      <c r="Z274" s="301" t="s">
        <v>782</v>
      </c>
      <c r="AA274" s="301" t="s">
        <v>782</v>
      </c>
      <c r="AB274" s="301" t="s">
        <v>782</v>
      </c>
      <c r="AC274" s="312"/>
      <c r="AD274" s="301"/>
      <c r="AE274" s="322"/>
      <c r="AF274" s="301"/>
      <c r="AG274" s="296"/>
      <c r="AH274" s="408">
        <f t="shared" si="51"/>
        <v>0</v>
      </c>
      <c r="AI274" s="408">
        <f t="shared" si="52"/>
        <v>0</v>
      </c>
      <c r="AJ274" s="408">
        <f t="shared" si="53"/>
        <v>0</v>
      </c>
      <c r="AK274" s="408"/>
      <c r="AL274" s="408">
        <f t="shared" si="54"/>
        <v>0</v>
      </c>
      <c r="AM274" s="408">
        <f t="shared" si="55"/>
        <v>0</v>
      </c>
    </row>
    <row r="275" spans="1:39">
      <c r="A275" s="308">
        <v>265</v>
      </c>
      <c r="B275" s="304" t="s">
        <v>1740</v>
      </c>
      <c r="C275" s="54" t="s">
        <v>1408</v>
      </c>
      <c r="D275" s="277" t="s">
        <v>1409</v>
      </c>
      <c r="E275" s="399">
        <f>MAX(E276,E277)</f>
        <v>0</v>
      </c>
      <c r="F275" s="399">
        <f>MAX(F276,F277)</f>
        <v>0</v>
      </c>
      <c r="G275" s="399">
        <f>MAX(G276,G277)</f>
        <v>0</v>
      </c>
      <c r="H275" s="399">
        <f>MAX(H276,H277)</f>
        <v>0</v>
      </c>
      <c r="I275" s="399">
        <f>MAX(I276,I277)</f>
        <v>0</v>
      </c>
      <c r="J275" s="398">
        <f t="shared" si="48"/>
        <v>0</v>
      </c>
      <c r="K275" s="399">
        <f>SUM(K276:K277)</f>
        <v>0</v>
      </c>
      <c r="L275" s="399">
        <f t="shared" ref="L275:N275" si="56">SUM(L276:L277)</f>
        <v>0</v>
      </c>
      <c r="M275" s="399">
        <f t="shared" si="56"/>
        <v>0</v>
      </c>
      <c r="N275" s="399">
        <f t="shared" si="56"/>
        <v>0</v>
      </c>
      <c r="O275" s="301" t="s">
        <v>782</v>
      </c>
      <c r="P275" s="301" t="s">
        <v>782</v>
      </c>
      <c r="Q275" s="301" t="s">
        <v>782</v>
      </c>
      <c r="R275" s="301" t="s">
        <v>782</v>
      </c>
      <c r="S275" s="301" t="s">
        <v>782</v>
      </c>
      <c r="T275" s="301" t="s">
        <v>782</v>
      </c>
      <c r="U275" s="301" t="s">
        <v>782</v>
      </c>
      <c r="V275" s="301" t="s">
        <v>782</v>
      </c>
      <c r="W275" s="301" t="s">
        <v>782</v>
      </c>
      <c r="X275" s="301" t="s">
        <v>782</v>
      </c>
      <c r="Y275" s="301" t="s">
        <v>782</v>
      </c>
      <c r="Z275" s="310"/>
      <c r="AA275" s="310"/>
      <c r="AB275" s="301" t="s">
        <v>782</v>
      </c>
      <c r="AC275" s="312"/>
      <c r="AD275" s="301"/>
      <c r="AE275" s="322"/>
      <c r="AF275" s="301"/>
      <c r="AG275" s="296"/>
      <c r="AH275" s="408">
        <f t="shared" si="51"/>
        <v>0</v>
      </c>
      <c r="AI275" s="408">
        <f t="shared" si="52"/>
        <v>0</v>
      </c>
      <c r="AJ275" s="408">
        <f t="shared" si="53"/>
        <v>0</v>
      </c>
      <c r="AK275" s="408"/>
      <c r="AL275" s="408">
        <f t="shared" si="54"/>
        <v>0</v>
      </c>
      <c r="AM275" s="408">
        <f t="shared" si="55"/>
        <v>0</v>
      </c>
    </row>
    <row r="276" spans="1:39" ht="27.6">
      <c r="A276" s="308">
        <v>266</v>
      </c>
      <c r="B276" s="111" t="s">
        <v>1739</v>
      </c>
      <c r="C276" s="54" t="s">
        <v>1408</v>
      </c>
      <c r="D276" s="277" t="s">
        <v>1409</v>
      </c>
      <c r="E276" s="323"/>
      <c r="F276" s="319"/>
      <c r="G276" s="277"/>
      <c r="H276" s="277"/>
      <c r="I276" s="318"/>
      <c r="J276" s="398">
        <f t="shared" si="48"/>
        <v>0</v>
      </c>
      <c r="K276" s="277"/>
      <c r="L276" s="277"/>
      <c r="M276" s="277"/>
      <c r="N276" s="301"/>
      <c r="O276" s="301" t="s">
        <v>782</v>
      </c>
      <c r="P276" s="301" t="s">
        <v>782</v>
      </c>
      <c r="Q276" s="301" t="s">
        <v>782</v>
      </c>
      <c r="R276" s="301" t="s">
        <v>782</v>
      </c>
      <c r="S276" s="301" t="s">
        <v>782</v>
      </c>
      <c r="T276" s="301" t="s">
        <v>782</v>
      </c>
      <c r="U276" s="301" t="s">
        <v>782</v>
      </c>
      <c r="V276" s="301" t="s">
        <v>782</v>
      </c>
      <c r="W276" s="301" t="s">
        <v>782</v>
      </c>
      <c r="X276" s="301" t="s">
        <v>782</v>
      </c>
      <c r="Y276" s="301" t="s">
        <v>782</v>
      </c>
      <c r="Z276" s="310"/>
      <c r="AA276" s="310"/>
      <c r="AB276" s="301" t="s">
        <v>782</v>
      </c>
      <c r="AC276" s="312"/>
      <c r="AD276" s="301"/>
      <c r="AE276" s="322"/>
      <c r="AF276" s="301"/>
      <c r="AG276" s="296"/>
      <c r="AH276" s="408">
        <f t="shared" si="51"/>
        <v>0</v>
      </c>
      <c r="AI276" s="408">
        <f t="shared" si="52"/>
        <v>0</v>
      </c>
      <c r="AJ276" s="408">
        <f t="shared" si="53"/>
        <v>0</v>
      </c>
      <c r="AK276" s="408"/>
      <c r="AL276" s="408">
        <f t="shared" si="54"/>
        <v>0</v>
      </c>
      <c r="AM276" s="408">
        <f t="shared" si="55"/>
        <v>0</v>
      </c>
    </row>
    <row r="277" spans="1:39">
      <c r="A277" s="308">
        <v>267</v>
      </c>
      <c r="B277" s="111" t="s">
        <v>1738</v>
      </c>
      <c r="C277" s="54" t="s">
        <v>1408</v>
      </c>
      <c r="D277" s="277" t="s">
        <v>1409</v>
      </c>
      <c r="E277" s="323"/>
      <c r="F277" s="319"/>
      <c r="G277" s="277"/>
      <c r="H277" s="277"/>
      <c r="I277" s="318"/>
      <c r="J277" s="398">
        <f t="shared" si="48"/>
        <v>0</v>
      </c>
      <c r="K277" s="277"/>
      <c r="L277" s="277"/>
      <c r="M277" s="277"/>
      <c r="N277" s="301"/>
      <c r="O277" s="301" t="s">
        <v>782</v>
      </c>
      <c r="P277" s="301" t="s">
        <v>782</v>
      </c>
      <c r="Q277" s="301" t="s">
        <v>782</v>
      </c>
      <c r="R277" s="301" t="s">
        <v>782</v>
      </c>
      <c r="S277" s="301" t="s">
        <v>782</v>
      </c>
      <c r="T277" s="301" t="s">
        <v>782</v>
      </c>
      <c r="U277" s="301" t="s">
        <v>782</v>
      </c>
      <c r="V277" s="301" t="s">
        <v>782</v>
      </c>
      <c r="W277" s="301" t="s">
        <v>782</v>
      </c>
      <c r="X277" s="301" t="s">
        <v>782</v>
      </c>
      <c r="Y277" s="301" t="s">
        <v>782</v>
      </c>
      <c r="Z277" s="310"/>
      <c r="AA277" s="310"/>
      <c r="AB277" s="301" t="s">
        <v>782</v>
      </c>
      <c r="AC277" s="312"/>
      <c r="AD277" s="301"/>
      <c r="AE277" s="322"/>
      <c r="AF277" s="301"/>
      <c r="AG277" s="296"/>
      <c r="AH277" s="408">
        <f t="shared" si="51"/>
        <v>0</v>
      </c>
      <c r="AI277" s="408">
        <f t="shared" si="52"/>
        <v>0</v>
      </c>
      <c r="AJ277" s="408">
        <f t="shared" si="53"/>
        <v>0</v>
      </c>
      <c r="AK277" s="408"/>
      <c r="AL277" s="408">
        <f t="shared" si="54"/>
        <v>0</v>
      </c>
      <c r="AM277" s="408">
        <f t="shared" si="55"/>
        <v>0</v>
      </c>
    </row>
    <row r="278" spans="1:39">
      <c r="A278" s="308">
        <v>268</v>
      </c>
      <c r="B278" s="111" t="s">
        <v>1737</v>
      </c>
      <c r="C278" s="54" t="s">
        <v>1408</v>
      </c>
      <c r="D278" s="277" t="s">
        <v>1409</v>
      </c>
      <c r="E278" s="323"/>
      <c r="F278" s="319"/>
      <c r="G278" s="277"/>
      <c r="H278" s="277"/>
      <c r="I278" s="318"/>
      <c r="J278" s="398">
        <f t="shared" si="48"/>
        <v>0</v>
      </c>
      <c r="K278" s="277"/>
      <c r="L278" s="277"/>
      <c r="M278" s="277"/>
      <c r="N278" s="301"/>
      <c r="O278" s="301" t="s">
        <v>782</v>
      </c>
      <c r="P278" s="301" t="s">
        <v>782</v>
      </c>
      <c r="Q278" s="301" t="s">
        <v>782</v>
      </c>
      <c r="R278" s="301" t="s">
        <v>782</v>
      </c>
      <c r="S278" s="301" t="s">
        <v>782</v>
      </c>
      <c r="T278" s="301" t="s">
        <v>782</v>
      </c>
      <c r="U278" s="301" t="s">
        <v>782</v>
      </c>
      <c r="V278" s="301" t="s">
        <v>782</v>
      </c>
      <c r="W278" s="301" t="s">
        <v>782</v>
      </c>
      <c r="X278" s="301" t="s">
        <v>782</v>
      </c>
      <c r="Y278" s="301" t="s">
        <v>782</v>
      </c>
      <c r="Z278" s="310"/>
      <c r="AA278" s="310"/>
      <c r="AB278" s="301" t="s">
        <v>782</v>
      </c>
      <c r="AC278" s="312"/>
      <c r="AD278" s="301"/>
      <c r="AE278" s="322"/>
      <c r="AF278" s="301"/>
      <c r="AG278" s="296"/>
      <c r="AH278" s="408">
        <f t="shared" si="51"/>
        <v>0</v>
      </c>
      <c r="AI278" s="408">
        <f t="shared" si="52"/>
        <v>0</v>
      </c>
      <c r="AJ278" s="408">
        <f t="shared" si="53"/>
        <v>0</v>
      </c>
      <c r="AK278" s="408"/>
      <c r="AL278" s="408">
        <f t="shared" si="54"/>
        <v>0</v>
      </c>
      <c r="AM278" s="408">
        <f t="shared" si="55"/>
        <v>0</v>
      </c>
    </row>
    <row r="279" spans="1:39">
      <c r="A279" s="308">
        <v>269</v>
      </c>
      <c r="B279" s="111" t="s">
        <v>1736</v>
      </c>
      <c r="C279" s="54" t="s">
        <v>1408</v>
      </c>
      <c r="D279" s="277" t="s">
        <v>1409</v>
      </c>
      <c r="E279" s="323"/>
      <c r="F279" s="319"/>
      <c r="G279" s="277"/>
      <c r="H279" s="277"/>
      <c r="I279" s="318"/>
      <c r="J279" s="398">
        <f t="shared" si="48"/>
        <v>0</v>
      </c>
      <c r="K279" s="277"/>
      <c r="L279" s="277"/>
      <c r="M279" s="277"/>
      <c r="N279" s="301"/>
      <c r="O279" s="301" t="s">
        <v>782</v>
      </c>
      <c r="P279" s="301" t="s">
        <v>782</v>
      </c>
      <c r="Q279" s="301" t="s">
        <v>782</v>
      </c>
      <c r="R279" s="301" t="s">
        <v>782</v>
      </c>
      <c r="S279" s="301" t="s">
        <v>782</v>
      </c>
      <c r="T279" s="301" t="s">
        <v>782</v>
      </c>
      <c r="U279" s="301" t="s">
        <v>782</v>
      </c>
      <c r="V279" s="301" t="s">
        <v>782</v>
      </c>
      <c r="W279" s="301" t="s">
        <v>782</v>
      </c>
      <c r="X279" s="301" t="s">
        <v>782</v>
      </c>
      <c r="Y279" s="301" t="s">
        <v>782</v>
      </c>
      <c r="Z279" s="310"/>
      <c r="AA279" s="310"/>
      <c r="AB279" s="301" t="s">
        <v>782</v>
      </c>
      <c r="AC279" s="312"/>
      <c r="AD279" s="301"/>
      <c r="AE279" s="322"/>
      <c r="AF279" s="301"/>
      <c r="AG279" s="296"/>
      <c r="AH279" s="408">
        <f t="shared" si="51"/>
        <v>0</v>
      </c>
      <c r="AI279" s="408">
        <f t="shared" si="52"/>
        <v>0</v>
      </c>
      <c r="AJ279" s="408">
        <f t="shared" si="53"/>
        <v>0</v>
      </c>
      <c r="AK279" s="408"/>
      <c r="AL279" s="408">
        <f t="shared" si="54"/>
        <v>0</v>
      </c>
      <c r="AM279" s="408">
        <f t="shared" si="55"/>
        <v>0</v>
      </c>
    </row>
    <row r="280" spans="1:39">
      <c r="A280" s="308">
        <v>270</v>
      </c>
      <c r="B280" s="111" t="s">
        <v>1439</v>
      </c>
      <c r="C280" s="54" t="s">
        <v>1408</v>
      </c>
      <c r="D280" s="277" t="s">
        <v>1409</v>
      </c>
      <c r="E280" s="323"/>
      <c r="F280" s="319"/>
      <c r="G280" s="277"/>
      <c r="H280" s="277"/>
      <c r="I280" s="318"/>
      <c r="J280" s="398">
        <f t="shared" si="48"/>
        <v>0</v>
      </c>
      <c r="K280" s="277"/>
      <c r="L280" s="277"/>
      <c r="M280" s="277"/>
      <c r="N280" s="301"/>
      <c r="O280" s="301" t="s">
        <v>782</v>
      </c>
      <c r="P280" s="301" t="s">
        <v>782</v>
      </c>
      <c r="Q280" s="301" t="s">
        <v>782</v>
      </c>
      <c r="R280" s="301" t="s">
        <v>782</v>
      </c>
      <c r="S280" s="301" t="s">
        <v>782</v>
      </c>
      <c r="T280" s="301" t="s">
        <v>782</v>
      </c>
      <c r="U280" s="301" t="s">
        <v>782</v>
      </c>
      <c r="V280" s="301" t="s">
        <v>782</v>
      </c>
      <c r="W280" s="301" t="s">
        <v>782</v>
      </c>
      <c r="X280" s="301" t="s">
        <v>782</v>
      </c>
      <c r="Y280" s="301" t="s">
        <v>782</v>
      </c>
      <c r="Z280" s="310"/>
      <c r="AA280" s="310"/>
      <c r="AB280" s="301" t="s">
        <v>782</v>
      </c>
      <c r="AC280" s="312"/>
      <c r="AD280" s="301"/>
      <c r="AE280" s="322"/>
      <c r="AF280" s="301"/>
      <c r="AG280" s="296"/>
      <c r="AH280" s="408">
        <f t="shared" si="51"/>
        <v>0</v>
      </c>
      <c r="AI280" s="408">
        <f t="shared" si="52"/>
        <v>0</v>
      </c>
      <c r="AJ280" s="408">
        <f t="shared" si="53"/>
        <v>0</v>
      </c>
      <c r="AK280" s="408"/>
      <c r="AL280" s="408">
        <f t="shared" si="54"/>
        <v>0</v>
      </c>
      <c r="AM280" s="408">
        <f t="shared" si="55"/>
        <v>0</v>
      </c>
    </row>
    <row r="281" spans="1:39" ht="16.2" thickBot="1">
      <c r="A281" s="308">
        <v>271</v>
      </c>
      <c r="B281" s="111" t="s">
        <v>1638</v>
      </c>
      <c r="C281" s="54" t="s">
        <v>1408</v>
      </c>
      <c r="D281" s="277" t="s">
        <v>1409</v>
      </c>
      <c r="E281" s="317"/>
      <c r="F281" s="335"/>
      <c r="G281" s="321"/>
      <c r="H281" s="321"/>
      <c r="I281" s="336"/>
      <c r="J281" s="398">
        <f t="shared" si="48"/>
        <v>0</v>
      </c>
      <c r="K281" s="277"/>
      <c r="L281" s="277"/>
      <c r="M281" s="277"/>
      <c r="N281" s="301"/>
      <c r="O281" s="301" t="s">
        <v>782</v>
      </c>
      <c r="P281" s="301" t="s">
        <v>782</v>
      </c>
      <c r="Q281" s="301" t="s">
        <v>782</v>
      </c>
      <c r="R281" s="301" t="s">
        <v>782</v>
      </c>
      <c r="S281" s="301" t="s">
        <v>782</v>
      </c>
      <c r="T281" s="301" t="s">
        <v>782</v>
      </c>
      <c r="U281" s="301" t="s">
        <v>782</v>
      </c>
      <c r="V281" s="301" t="s">
        <v>782</v>
      </c>
      <c r="W281" s="301" t="s">
        <v>782</v>
      </c>
      <c r="X281" s="301" t="s">
        <v>782</v>
      </c>
      <c r="Y281" s="301" t="s">
        <v>782</v>
      </c>
      <c r="Z281" s="310"/>
      <c r="AA281" s="310"/>
      <c r="AB281" s="301" t="s">
        <v>782</v>
      </c>
      <c r="AC281" s="312"/>
      <c r="AD281" s="301"/>
      <c r="AE281" s="322"/>
      <c r="AF281" s="301"/>
      <c r="AG281" s="296"/>
      <c r="AH281" s="408">
        <f t="shared" si="51"/>
        <v>0</v>
      </c>
      <c r="AI281" s="408">
        <f t="shared" si="52"/>
        <v>0</v>
      </c>
      <c r="AJ281" s="408">
        <f t="shared" si="53"/>
        <v>0</v>
      </c>
      <c r="AK281" s="408"/>
      <c r="AL281" s="408">
        <f t="shared" si="54"/>
        <v>0</v>
      </c>
      <c r="AM281" s="408">
        <f t="shared" si="55"/>
        <v>0</v>
      </c>
    </row>
    <row r="282" spans="1:39" ht="55.2">
      <c r="A282" s="308">
        <v>272</v>
      </c>
      <c r="B282" s="111" t="s">
        <v>1735</v>
      </c>
      <c r="C282" s="54" t="s">
        <v>1408</v>
      </c>
      <c r="D282" s="278"/>
      <c r="E282" s="578">
        <f>MAX(E283,E290)</f>
        <v>0</v>
      </c>
      <c r="F282" s="399">
        <f>SUM(F283,F290)</f>
        <v>0</v>
      </c>
      <c r="G282" s="399">
        <f>MAX(G283,G290)</f>
        <v>0</v>
      </c>
      <c r="H282" s="399">
        <f>MAX(H283,H290)</f>
        <v>0</v>
      </c>
      <c r="I282" s="578">
        <f>MAX(I283,I290)</f>
        <v>0</v>
      </c>
      <c r="J282" s="398">
        <f t="shared" si="48"/>
        <v>0</v>
      </c>
      <c r="K282" s="399">
        <f>SUM(K283,K290)</f>
        <v>0</v>
      </c>
      <c r="L282" s="399">
        <f>SUM(L283,L290)</f>
        <v>0</v>
      </c>
      <c r="M282" s="399">
        <f>SUM(M283,M290)</f>
        <v>0</v>
      </c>
      <c r="N282" s="399">
        <f>SUM(N283,N290)</f>
        <v>0</v>
      </c>
      <c r="O282" s="277" t="s">
        <v>782</v>
      </c>
      <c r="P282" s="301" t="s">
        <v>782</v>
      </c>
      <c r="Q282" s="301" t="s">
        <v>782</v>
      </c>
      <c r="R282" s="301" t="s">
        <v>782</v>
      </c>
      <c r="S282" s="301" t="s">
        <v>782</v>
      </c>
      <c r="T282" s="301" t="s">
        <v>782</v>
      </c>
      <c r="U282" s="301" t="s">
        <v>782</v>
      </c>
      <c r="V282" s="301" t="s">
        <v>782</v>
      </c>
      <c r="W282" s="301" t="s">
        <v>782</v>
      </c>
      <c r="X282" s="301" t="s">
        <v>782</v>
      </c>
      <c r="Y282" s="301" t="s">
        <v>782</v>
      </c>
      <c r="Z282" s="301" t="s">
        <v>782</v>
      </c>
      <c r="AA282" s="301" t="s">
        <v>782</v>
      </c>
      <c r="AB282" s="301" t="s">
        <v>782</v>
      </c>
      <c r="AC282" s="312"/>
      <c r="AD282" s="301"/>
      <c r="AE282" s="322"/>
      <c r="AF282" s="301"/>
      <c r="AG282" s="400">
        <f>D282-E282</f>
        <v>0</v>
      </c>
      <c r="AH282" s="408">
        <f t="shared" si="51"/>
        <v>0</v>
      </c>
      <c r="AI282" s="408">
        <f t="shared" si="52"/>
        <v>0</v>
      </c>
      <c r="AJ282" s="408">
        <f t="shared" si="53"/>
        <v>0</v>
      </c>
      <c r="AK282" s="408">
        <f>D282-I282</f>
        <v>0</v>
      </c>
      <c r="AL282" s="408">
        <f t="shared" si="54"/>
        <v>0</v>
      </c>
      <c r="AM282" s="408">
        <f t="shared" si="55"/>
        <v>0</v>
      </c>
    </row>
    <row r="283" spans="1:39">
      <c r="A283" s="308">
        <v>273</v>
      </c>
      <c r="B283" s="111" t="s">
        <v>1676</v>
      </c>
      <c r="C283" s="54" t="s">
        <v>1408</v>
      </c>
      <c r="D283" s="277" t="s">
        <v>1409</v>
      </c>
      <c r="E283" s="399">
        <f>MAX(E284:E289)</f>
        <v>0</v>
      </c>
      <c r="F283" s="399">
        <f>F284+MAX(F285,F286,F288)+SUM(F287,F289)</f>
        <v>0</v>
      </c>
      <c r="G283" s="399">
        <f>MAX(G284:G289)</f>
        <v>0</v>
      </c>
      <c r="H283" s="399">
        <f>MAX(H284:H289)</f>
        <v>0</v>
      </c>
      <c r="I283" s="399">
        <f>MAX(I284:I289)</f>
        <v>0</v>
      </c>
      <c r="J283" s="398">
        <f t="shared" si="48"/>
        <v>0</v>
      </c>
      <c r="K283" s="399">
        <f>SUM(K284:K289)</f>
        <v>0</v>
      </c>
      <c r="L283" s="399">
        <f>SUM(L284:L289)</f>
        <v>0</v>
      </c>
      <c r="M283" s="399">
        <f>SUM(M284:M289)</f>
        <v>0</v>
      </c>
      <c r="N283" s="399">
        <f>SUM(N284:N289)</f>
        <v>0</v>
      </c>
      <c r="O283" s="277" t="s">
        <v>782</v>
      </c>
      <c r="P283" s="301" t="s">
        <v>782</v>
      </c>
      <c r="Q283" s="301" t="s">
        <v>782</v>
      </c>
      <c r="R283" s="301" t="s">
        <v>782</v>
      </c>
      <c r="S283" s="301" t="s">
        <v>782</v>
      </c>
      <c r="T283" s="301" t="s">
        <v>782</v>
      </c>
      <c r="U283" s="301" t="s">
        <v>782</v>
      </c>
      <c r="V283" s="301" t="s">
        <v>782</v>
      </c>
      <c r="W283" s="301" t="s">
        <v>782</v>
      </c>
      <c r="X283" s="301" t="s">
        <v>782</v>
      </c>
      <c r="Y283" s="301" t="s">
        <v>782</v>
      </c>
      <c r="Z283" s="301" t="s">
        <v>782</v>
      </c>
      <c r="AA283" s="301" t="s">
        <v>782</v>
      </c>
      <c r="AB283" s="301" t="s">
        <v>782</v>
      </c>
      <c r="AC283" s="312"/>
      <c r="AD283" s="301"/>
      <c r="AE283" s="322"/>
      <c r="AF283" s="301"/>
      <c r="AG283" s="296"/>
      <c r="AH283" s="408">
        <f t="shared" si="51"/>
        <v>0</v>
      </c>
      <c r="AI283" s="408">
        <f t="shared" si="52"/>
        <v>0</v>
      </c>
      <c r="AJ283" s="408">
        <f t="shared" si="53"/>
        <v>0</v>
      </c>
      <c r="AK283" s="408"/>
      <c r="AL283" s="408">
        <f t="shared" si="54"/>
        <v>0</v>
      </c>
      <c r="AM283" s="408">
        <f t="shared" si="55"/>
        <v>0</v>
      </c>
    </row>
    <row r="284" spans="1:39" ht="27.6">
      <c r="A284" s="308">
        <v>274</v>
      </c>
      <c r="B284" s="111" t="s">
        <v>1445</v>
      </c>
      <c r="C284" s="54" t="s">
        <v>1408</v>
      </c>
      <c r="D284" s="277" t="s">
        <v>1409</v>
      </c>
      <c r="E284" s="323"/>
      <c r="F284" s="319"/>
      <c r="G284" s="277"/>
      <c r="H284" s="277"/>
      <c r="I284" s="318"/>
      <c r="J284" s="398">
        <f t="shared" si="48"/>
        <v>0</v>
      </c>
      <c r="K284" s="277"/>
      <c r="L284" s="277"/>
      <c r="M284" s="277"/>
      <c r="N284" s="301"/>
      <c r="O284" s="301" t="s">
        <v>782</v>
      </c>
      <c r="P284" s="301" t="s">
        <v>782</v>
      </c>
      <c r="Q284" s="301" t="s">
        <v>782</v>
      </c>
      <c r="R284" s="301" t="s">
        <v>782</v>
      </c>
      <c r="S284" s="301" t="s">
        <v>782</v>
      </c>
      <c r="T284" s="301" t="s">
        <v>782</v>
      </c>
      <c r="U284" s="310"/>
      <c r="V284" s="301" t="s">
        <v>782</v>
      </c>
      <c r="W284" s="301" t="s">
        <v>782</v>
      </c>
      <c r="X284" s="301" t="s">
        <v>782</v>
      </c>
      <c r="Y284" s="301" t="s">
        <v>782</v>
      </c>
      <c r="Z284" s="301" t="s">
        <v>782</v>
      </c>
      <c r="AA284" s="301" t="s">
        <v>782</v>
      </c>
      <c r="AB284" s="310"/>
      <c r="AC284" s="412" t="s">
        <v>3049</v>
      </c>
      <c r="AD284" s="301"/>
      <c r="AE284" s="322"/>
      <c r="AF284" s="301"/>
      <c r="AG284" s="296"/>
      <c r="AH284" s="408">
        <f t="shared" si="51"/>
        <v>0</v>
      </c>
      <c r="AI284" s="408">
        <f t="shared" si="52"/>
        <v>0</v>
      </c>
      <c r="AJ284" s="408">
        <f t="shared" si="53"/>
        <v>0</v>
      </c>
      <c r="AK284" s="408"/>
      <c r="AL284" s="408">
        <f t="shared" si="54"/>
        <v>0</v>
      </c>
      <c r="AM284" s="408">
        <f t="shared" si="55"/>
        <v>0</v>
      </c>
    </row>
    <row r="285" spans="1:39">
      <c r="A285" s="308">
        <v>275</v>
      </c>
      <c r="B285" s="111" t="s">
        <v>1446</v>
      </c>
      <c r="C285" s="54" t="s">
        <v>1408</v>
      </c>
      <c r="D285" s="277" t="s">
        <v>1409</v>
      </c>
      <c r="E285" s="323"/>
      <c r="F285" s="319"/>
      <c r="G285" s="277"/>
      <c r="H285" s="277"/>
      <c r="I285" s="318"/>
      <c r="J285" s="398">
        <f t="shared" si="48"/>
        <v>0</v>
      </c>
      <c r="K285" s="277"/>
      <c r="L285" s="277"/>
      <c r="M285" s="277"/>
      <c r="N285" s="301"/>
      <c r="O285" s="301" t="s">
        <v>782</v>
      </c>
      <c r="P285" s="310"/>
      <c r="Q285" s="301" t="s">
        <v>782</v>
      </c>
      <c r="R285" s="301" t="s">
        <v>782</v>
      </c>
      <c r="S285" s="301" t="s">
        <v>782</v>
      </c>
      <c r="T285" s="301" t="s">
        <v>782</v>
      </c>
      <c r="U285" s="385"/>
      <c r="V285" s="301" t="s">
        <v>782</v>
      </c>
      <c r="W285" s="301" t="s">
        <v>782</v>
      </c>
      <c r="X285" s="301" t="s">
        <v>782</v>
      </c>
      <c r="Y285" s="301" t="s">
        <v>782</v>
      </c>
      <c r="Z285" s="301" t="s">
        <v>782</v>
      </c>
      <c r="AA285" s="301" t="s">
        <v>782</v>
      </c>
      <c r="AB285" s="310"/>
      <c r="AC285" s="312" t="str">
        <f>P8</f>
        <v>экз./100 взм. сачка</v>
      </c>
      <c r="AD285" s="301"/>
      <c r="AE285" s="322"/>
      <c r="AF285" s="301"/>
      <c r="AG285" s="296"/>
      <c r="AH285" s="408">
        <f t="shared" si="51"/>
        <v>0</v>
      </c>
      <c r="AI285" s="408">
        <f t="shared" si="52"/>
        <v>0</v>
      </c>
      <c r="AJ285" s="408">
        <f t="shared" si="53"/>
        <v>0</v>
      </c>
      <c r="AK285" s="408"/>
      <c r="AL285" s="408">
        <f t="shared" si="54"/>
        <v>0</v>
      </c>
      <c r="AM285" s="408">
        <f t="shared" si="55"/>
        <v>0</v>
      </c>
    </row>
    <row r="286" spans="1:39">
      <c r="A286" s="308">
        <v>276</v>
      </c>
      <c r="B286" s="111" t="s">
        <v>1447</v>
      </c>
      <c r="C286" s="54" t="s">
        <v>1408</v>
      </c>
      <c r="D286" s="277" t="s">
        <v>1409</v>
      </c>
      <c r="E286" s="323"/>
      <c r="F286" s="319"/>
      <c r="G286" s="277"/>
      <c r="H286" s="277"/>
      <c r="I286" s="318"/>
      <c r="J286" s="398">
        <f t="shared" si="48"/>
        <v>0</v>
      </c>
      <c r="K286" s="277"/>
      <c r="L286" s="277"/>
      <c r="M286" s="277"/>
      <c r="N286" s="301"/>
      <c r="O286" s="301" t="s">
        <v>782</v>
      </c>
      <c r="P286" s="310"/>
      <c r="Q286" s="310"/>
      <c r="R286" s="310"/>
      <c r="S286" s="301" t="s">
        <v>782</v>
      </c>
      <c r="T286" s="301" t="s">
        <v>782</v>
      </c>
      <c r="U286" s="301" t="s">
        <v>782</v>
      </c>
      <c r="V286" s="385"/>
      <c r="W286" s="301" t="s">
        <v>782</v>
      </c>
      <c r="X286" s="301" t="s">
        <v>782</v>
      </c>
      <c r="Y286" s="301" t="s">
        <v>782</v>
      </c>
      <c r="Z286" s="301" t="s">
        <v>782</v>
      </c>
      <c r="AA286" s="301" t="s">
        <v>782</v>
      </c>
      <c r="AB286" s="310"/>
      <c r="AC286" s="312"/>
      <c r="AD286" s="301"/>
      <c r="AE286" s="322"/>
      <c r="AF286" s="301"/>
      <c r="AG286" s="296"/>
      <c r="AH286" s="408">
        <f t="shared" si="51"/>
        <v>0</v>
      </c>
      <c r="AI286" s="408">
        <f t="shared" si="52"/>
        <v>0</v>
      </c>
      <c r="AJ286" s="408">
        <f t="shared" si="53"/>
        <v>0</v>
      </c>
      <c r="AK286" s="408"/>
      <c r="AL286" s="408">
        <f t="shared" si="54"/>
        <v>0</v>
      </c>
      <c r="AM286" s="408">
        <f t="shared" si="55"/>
        <v>0</v>
      </c>
    </row>
    <row r="287" spans="1:39" ht="24" customHeight="1">
      <c r="A287" s="308">
        <v>277</v>
      </c>
      <c r="B287" s="111" t="s">
        <v>1448</v>
      </c>
      <c r="C287" s="54" t="s">
        <v>1408</v>
      </c>
      <c r="D287" s="277" t="s">
        <v>1409</v>
      </c>
      <c r="E287" s="323"/>
      <c r="F287" s="319"/>
      <c r="G287" s="277"/>
      <c r="H287" s="277"/>
      <c r="I287" s="318"/>
      <c r="J287" s="398">
        <f t="shared" ref="J287:J350" si="57">SUM(K287:L287)</f>
        <v>0</v>
      </c>
      <c r="K287" s="277"/>
      <c r="L287" s="277"/>
      <c r="M287" s="277"/>
      <c r="N287" s="301"/>
      <c r="O287" s="301" t="s">
        <v>782</v>
      </c>
      <c r="P287" s="301" t="s">
        <v>782</v>
      </c>
      <c r="Q287" s="301" t="s">
        <v>782</v>
      </c>
      <c r="R287" s="310"/>
      <c r="S287" s="385"/>
      <c r="T287" s="301" t="s">
        <v>782</v>
      </c>
      <c r="U287" s="301" t="s">
        <v>782</v>
      </c>
      <c r="V287" s="301" t="s">
        <v>782</v>
      </c>
      <c r="W287" s="301" t="s">
        <v>782</v>
      </c>
      <c r="X287" s="301" t="s">
        <v>782</v>
      </c>
      <c r="Y287" s="310"/>
      <c r="Z287" s="301" t="s">
        <v>782</v>
      </c>
      <c r="AA287" s="301" t="s">
        <v>782</v>
      </c>
      <c r="AB287" s="310"/>
      <c r="AC287" s="312"/>
      <c r="AD287" s="301"/>
      <c r="AE287" s="322"/>
      <c r="AF287" s="301"/>
      <c r="AG287" s="296"/>
      <c r="AH287" s="408">
        <f t="shared" si="51"/>
        <v>0</v>
      </c>
      <c r="AI287" s="408">
        <f t="shared" si="52"/>
        <v>0</v>
      </c>
      <c r="AJ287" s="408">
        <f t="shared" si="53"/>
        <v>0</v>
      </c>
      <c r="AK287" s="408"/>
      <c r="AL287" s="408">
        <f t="shared" si="54"/>
        <v>0</v>
      </c>
      <c r="AM287" s="408">
        <f t="shared" si="55"/>
        <v>0</v>
      </c>
    </row>
    <row r="288" spans="1:39" ht="15.75" customHeight="1">
      <c r="A288" s="308">
        <v>278</v>
      </c>
      <c r="B288" s="111" t="s">
        <v>1449</v>
      </c>
      <c r="C288" s="54" t="s">
        <v>1408</v>
      </c>
      <c r="D288" s="277" t="s">
        <v>1409</v>
      </c>
      <c r="E288" s="323"/>
      <c r="F288" s="319"/>
      <c r="G288" s="277"/>
      <c r="H288" s="277"/>
      <c r="I288" s="318"/>
      <c r="J288" s="398">
        <f t="shared" si="57"/>
        <v>0</v>
      </c>
      <c r="K288" s="277"/>
      <c r="L288" s="277"/>
      <c r="M288" s="277"/>
      <c r="N288" s="301"/>
      <c r="O288" s="301" t="s">
        <v>782</v>
      </c>
      <c r="P288" s="301" t="s">
        <v>782</v>
      </c>
      <c r="Q288" s="310"/>
      <c r="R288" s="301" t="s">
        <v>782</v>
      </c>
      <c r="S288" s="301" t="s">
        <v>782</v>
      </c>
      <c r="T288" s="385"/>
      <c r="U288" s="301" t="s">
        <v>782</v>
      </c>
      <c r="V288" s="301" t="s">
        <v>782</v>
      </c>
      <c r="W288" s="301" t="s">
        <v>782</v>
      </c>
      <c r="X288" s="301" t="s">
        <v>782</v>
      </c>
      <c r="Y288" s="301" t="s">
        <v>782</v>
      </c>
      <c r="Z288" s="301" t="s">
        <v>782</v>
      </c>
      <c r="AA288" s="301" t="s">
        <v>782</v>
      </c>
      <c r="AB288" s="310"/>
      <c r="AC288" s="312" t="str">
        <f>Q8</f>
        <v>экз./растение (орган)</v>
      </c>
      <c r="AD288" s="301"/>
      <c r="AE288" s="322"/>
      <c r="AF288" s="301"/>
      <c r="AG288" s="296"/>
      <c r="AH288" s="408">
        <f t="shared" si="51"/>
        <v>0</v>
      </c>
      <c r="AI288" s="408">
        <f t="shared" si="52"/>
        <v>0</v>
      </c>
      <c r="AJ288" s="408">
        <f t="shared" si="53"/>
        <v>0</v>
      </c>
      <c r="AK288" s="408"/>
      <c r="AL288" s="408">
        <f t="shared" si="54"/>
        <v>0</v>
      </c>
      <c r="AM288" s="408">
        <f t="shared" si="55"/>
        <v>0</v>
      </c>
    </row>
    <row r="289" spans="1:39">
      <c r="A289" s="308">
        <v>279</v>
      </c>
      <c r="B289" s="111" t="s">
        <v>1419</v>
      </c>
      <c r="C289" s="54" t="s">
        <v>1408</v>
      </c>
      <c r="D289" s="277" t="s">
        <v>1409</v>
      </c>
      <c r="E289" s="323"/>
      <c r="F289" s="319"/>
      <c r="G289" s="277"/>
      <c r="H289" s="277"/>
      <c r="I289" s="318"/>
      <c r="J289" s="398">
        <f t="shared" si="57"/>
        <v>0</v>
      </c>
      <c r="K289" s="277"/>
      <c r="L289" s="277"/>
      <c r="M289" s="277"/>
      <c r="N289" s="301"/>
      <c r="O289" s="301" t="s">
        <v>782</v>
      </c>
      <c r="P289" s="301" t="s">
        <v>782</v>
      </c>
      <c r="Q289" s="301" t="s">
        <v>782</v>
      </c>
      <c r="R289" s="301" t="s">
        <v>782</v>
      </c>
      <c r="S289" s="301" t="s">
        <v>782</v>
      </c>
      <c r="T289" s="301" t="s">
        <v>782</v>
      </c>
      <c r="U289" s="301" t="s">
        <v>782</v>
      </c>
      <c r="V289" s="301" t="s">
        <v>782</v>
      </c>
      <c r="W289" s="301" t="s">
        <v>782</v>
      </c>
      <c r="X289" s="301" t="s">
        <v>782</v>
      </c>
      <c r="Y289" s="301" t="s">
        <v>782</v>
      </c>
      <c r="Z289" s="301" t="s">
        <v>782</v>
      </c>
      <c r="AA289" s="301" t="s">
        <v>782</v>
      </c>
      <c r="AB289" s="312" t="s">
        <v>782</v>
      </c>
      <c r="AC289" s="312"/>
      <c r="AD289" s="301"/>
      <c r="AE289" s="322"/>
      <c r="AF289" s="301"/>
      <c r="AG289" s="296"/>
      <c r="AH289" s="408">
        <f t="shared" si="51"/>
        <v>0</v>
      </c>
      <c r="AI289" s="408">
        <f t="shared" si="52"/>
        <v>0</v>
      </c>
      <c r="AJ289" s="408">
        <f t="shared" si="53"/>
        <v>0</v>
      </c>
      <c r="AK289" s="408"/>
      <c r="AL289" s="408">
        <f t="shared" si="54"/>
        <v>0</v>
      </c>
      <c r="AM289" s="408">
        <f t="shared" si="55"/>
        <v>0</v>
      </c>
    </row>
    <row r="290" spans="1:39">
      <c r="A290" s="308">
        <v>280</v>
      </c>
      <c r="B290" s="111" t="s">
        <v>1643</v>
      </c>
      <c r="C290" s="54" t="s">
        <v>1408</v>
      </c>
      <c r="D290" s="277" t="s">
        <v>1409</v>
      </c>
      <c r="E290" s="399">
        <f>MAX(E291:E297)</f>
        <v>0</v>
      </c>
      <c r="F290" s="399">
        <f>SUM(F291,F292,F293,F294,F295,F296,F297)</f>
        <v>0</v>
      </c>
      <c r="G290" s="399">
        <f>MAX(G291:G297)</f>
        <v>0</v>
      </c>
      <c r="H290" s="399">
        <f>MAX(H291:H297)</f>
        <v>0</v>
      </c>
      <c r="I290" s="399">
        <f>MAX(I291:I297)</f>
        <v>0</v>
      </c>
      <c r="J290" s="398">
        <f t="shared" si="57"/>
        <v>0</v>
      </c>
      <c r="K290" s="399">
        <f>SUM(K291:K297)</f>
        <v>0</v>
      </c>
      <c r="L290" s="399">
        <f>SUM(L291:L297)</f>
        <v>0</v>
      </c>
      <c r="M290" s="399">
        <f>SUM(M291:M297)</f>
        <v>0</v>
      </c>
      <c r="N290" s="399">
        <f>SUM(N291:N297)</f>
        <v>0</v>
      </c>
      <c r="O290" s="277" t="s">
        <v>782</v>
      </c>
      <c r="P290" s="301" t="s">
        <v>782</v>
      </c>
      <c r="Q290" s="301" t="s">
        <v>782</v>
      </c>
      <c r="R290" s="301" t="s">
        <v>782</v>
      </c>
      <c r="S290" s="301" t="s">
        <v>782</v>
      </c>
      <c r="T290" s="301" t="s">
        <v>782</v>
      </c>
      <c r="U290" s="301" t="s">
        <v>782</v>
      </c>
      <c r="V290" s="301" t="s">
        <v>782</v>
      </c>
      <c r="W290" s="301" t="s">
        <v>782</v>
      </c>
      <c r="X290" s="301" t="s">
        <v>782</v>
      </c>
      <c r="Y290" s="301" t="s">
        <v>782</v>
      </c>
      <c r="Z290" s="301" t="s">
        <v>782</v>
      </c>
      <c r="AA290" s="301" t="s">
        <v>782</v>
      </c>
      <c r="AB290" s="301" t="s">
        <v>782</v>
      </c>
      <c r="AC290" s="312"/>
      <c r="AD290" s="301"/>
      <c r="AE290" s="322"/>
      <c r="AF290" s="301"/>
      <c r="AG290" s="296"/>
      <c r="AH290" s="408">
        <f t="shared" si="51"/>
        <v>0</v>
      </c>
      <c r="AI290" s="408">
        <f t="shared" si="52"/>
        <v>0</v>
      </c>
      <c r="AJ290" s="408">
        <f t="shared" si="53"/>
        <v>0</v>
      </c>
      <c r="AK290" s="408"/>
      <c r="AL290" s="408">
        <f t="shared" si="54"/>
        <v>0</v>
      </c>
      <c r="AM290" s="408">
        <f t="shared" si="55"/>
        <v>0</v>
      </c>
    </row>
    <row r="291" spans="1:39" ht="32.25" customHeight="1">
      <c r="A291" s="308">
        <v>281</v>
      </c>
      <c r="B291" s="111" t="s">
        <v>1734</v>
      </c>
      <c r="C291" s="54" t="s">
        <v>1408</v>
      </c>
      <c r="D291" s="277" t="s">
        <v>1409</v>
      </c>
      <c r="E291" s="323"/>
      <c r="F291" s="319"/>
      <c r="G291" s="277"/>
      <c r="H291" s="277"/>
      <c r="I291" s="318"/>
      <c r="J291" s="398">
        <f t="shared" si="57"/>
        <v>0</v>
      </c>
      <c r="K291" s="277"/>
      <c r="L291" s="277"/>
      <c r="M291" s="277"/>
      <c r="N291" s="301"/>
      <c r="O291" s="301" t="s">
        <v>782</v>
      </c>
      <c r="P291" s="301" t="s">
        <v>782</v>
      </c>
      <c r="Q291" s="301" t="s">
        <v>782</v>
      </c>
      <c r="R291" s="301" t="s">
        <v>782</v>
      </c>
      <c r="S291" s="301" t="s">
        <v>782</v>
      </c>
      <c r="T291" s="301" t="s">
        <v>782</v>
      </c>
      <c r="U291" s="301" t="s">
        <v>782</v>
      </c>
      <c r="V291" s="301" t="s">
        <v>782</v>
      </c>
      <c r="W291" s="301" t="s">
        <v>782</v>
      </c>
      <c r="X291" s="301" t="s">
        <v>782</v>
      </c>
      <c r="Y291" s="301" t="s">
        <v>782</v>
      </c>
      <c r="Z291" s="310"/>
      <c r="AA291" s="310"/>
      <c r="AB291" s="301" t="s">
        <v>782</v>
      </c>
      <c r="AC291" s="312"/>
      <c r="AD291" s="301"/>
      <c r="AE291" s="322"/>
      <c r="AF291" s="301"/>
      <c r="AG291" s="296"/>
      <c r="AH291" s="408">
        <f t="shared" si="51"/>
        <v>0</v>
      </c>
      <c r="AI291" s="408">
        <f t="shared" si="52"/>
        <v>0</v>
      </c>
      <c r="AJ291" s="408">
        <f t="shared" si="53"/>
        <v>0</v>
      </c>
      <c r="AK291" s="408"/>
      <c r="AL291" s="408">
        <f t="shared" si="54"/>
        <v>0</v>
      </c>
      <c r="AM291" s="408">
        <f t="shared" si="55"/>
        <v>0</v>
      </c>
    </row>
    <row r="292" spans="1:39">
      <c r="A292" s="308">
        <v>282</v>
      </c>
      <c r="B292" s="111" t="s">
        <v>1450</v>
      </c>
      <c r="C292" s="54" t="s">
        <v>1408</v>
      </c>
      <c r="D292" s="277" t="s">
        <v>1409</v>
      </c>
      <c r="E292" s="323"/>
      <c r="F292" s="319"/>
      <c r="G292" s="277"/>
      <c r="H292" s="277"/>
      <c r="I292" s="318"/>
      <c r="J292" s="398">
        <f t="shared" si="57"/>
        <v>0</v>
      </c>
      <c r="K292" s="277"/>
      <c r="L292" s="277"/>
      <c r="M292" s="277"/>
      <c r="N292" s="301"/>
      <c r="O292" s="301" t="s">
        <v>782</v>
      </c>
      <c r="P292" s="301" t="s">
        <v>782</v>
      </c>
      <c r="Q292" s="301" t="s">
        <v>782</v>
      </c>
      <c r="R292" s="301" t="s">
        <v>782</v>
      </c>
      <c r="S292" s="301" t="s">
        <v>782</v>
      </c>
      <c r="T292" s="301" t="s">
        <v>782</v>
      </c>
      <c r="U292" s="301" t="s">
        <v>782</v>
      </c>
      <c r="V292" s="301" t="s">
        <v>782</v>
      </c>
      <c r="W292" s="301" t="s">
        <v>782</v>
      </c>
      <c r="X292" s="301" t="s">
        <v>782</v>
      </c>
      <c r="Y292" s="301" t="s">
        <v>782</v>
      </c>
      <c r="Z292" s="310"/>
      <c r="AA292" s="310"/>
      <c r="AB292" s="301" t="s">
        <v>782</v>
      </c>
      <c r="AC292" s="312"/>
      <c r="AD292" s="301"/>
      <c r="AE292" s="322"/>
      <c r="AF292" s="301"/>
      <c r="AG292" s="296"/>
      <c r="AH292" s="408">
        <f t="shared" si="51"/>
        <v>0</v>
      </c>
      <c r="AI292" s="408">
        <f t="shared" si="52"/>
        <v>0</v>
      </c>
      <c r="AJ292" s="408">
        <f t="shared" si="53"/>
        <v>0</v>
      </c>
      <c r="AK292" s="408"/>
      <c r="AL292" s="408">
        <f t="shared" si="54"/>
        <v>0</v>
      </c>
      <c r="AM292" s="408">
        <f t="shared" si="55"/>
        <v>0</v>
      </c>
    </row>
    <row r="293" spans="1:39">
      <c r="A293" s="308">
        <v>283</v>
      </c>
      <c r="B293" s="111" t="s">
        <v>1639</v>
      </c>
      <c r="C293" s="54" t="s">
        <v>1408</v>
      </c>
      <c r="D293" s="277" t="s">
        <v>1409</v>
      </c>
      <c r="E293" s="323"/>
      <c r="F293" s="319"/>
      <c r="G293" s="277"/>
      <c r="H293" s="277"/>
      <c r="I293" s="318"/>
      <c r="J293" s="398">
        <f t="shared" si="57"/>
        <v>0</v>
      </c>
      <c r="K293" s="277"/>
      <c r="L293" s="277"/>
      <c r="M293" s="277"/>
      <c r="N293" s="301"/>
      <c r="O293" s="301" t="s">
        <v>782</v>
      </c>
      <c r="P293" s="301" t="s">
        <v>782</v>
      </c>
      <c r="Q293" s="301" t="s">
        <v>782</v>
      </c>
      <c r="R293" s="301" t="s">
        <v>782</v>
      </c>
      <c r="S293" s="301" t="s">
        <v>782</v>
      </c>
      <c r="T293" s="301" t="s">
        <v>782</v>
      </c>
      <c r="U293" s="301" t="s">
        <v>782</v>
      </c>
      <c r="V293" s="301" t="s">
        <v>782</v>
      </c>
      <c r="W293" s="301" t="s">
        <v>782</v>
      </c>
      <c r="X293" s="301" t="s">
        <v>782</v>
      </c>
      <c r="Y293" s="301" t="s">
        <v>782</v>
      </c>
      <c r="Z293" s="310"/>
      <c r="AA293" s="310"/>
      <c r="AB293" s="301" t="s">
        <v>782</v>
      </c>
      <c r="AC293" s="312"/>
      <c r="AD293" s="301"/>
      <c r="AE293" s="322"/>
      <c r="AF293" s="301"/>
      <c r="AG293" s="296"/>
      <c r="AH293" s="408">
        <f t="shared" si="51"/>
        <v>0</v>
      </c>
      <c r="AI293" s="408">
        <f t="shared" si="52"/>
        <v>0</v>
      </c>
      <c r="AJ293" s="408">
        <f t="shared" si="53"/>
        <v>0</v>
      </c>
      <c r="AK293" s="408"/>
      <c r="AL293" s="408">
        <f t="shared" si="54"/>
        <v>0</v>
      </c>
      <c r="AM293" s="408">
        <f t="shared" si="55"/>
        <v>0</v>
      </c>
    </row>
    <row r="294" spans="1:39">
      <c r="A294" s="308">
        <v>284</v>
      </c>
      <c r="B294" s="111" t="s">
        <v>1697</v>
      </c>
      <c r="C294" s="54" t="s">
        <v>1408</v>
      </c>
      <c r="D294" s="277" t="s">
        <v>1409</v>
      </c>
      <c r="E294" s="323"/>
      <c r="F294" s="319"/>
      <c r="G294" s="277"/>
      <c r="H294" s="277"/>
      <c r="I294" s="318"/>
      <c r="J294" s="398">
        <f t="shared" si="57"/>
        <v>0</v>
      </c>
      <c r="K294" s="277"/>
      <c r="L294" s="277"/>
      <c r="M294" s="277"/>
      <c r="N294" s="301"/>
      <c r="O294" s="301" t="s">
        <v>782</v>
      </c>
      <c r="P294" s="301" t="s">
        <v>782</v>
      </c>
      <c r="Q294" s="301" t="s">
        <v>782</v>
      </c>
      <c r="R294" s="301" t="s">
        <v>782</v>
      </c>
      <c r="S294" s="301" t="s">
        <v>782</v>
      </c>
      <c r="T294" s="301" t="s">
        <v>782</v>
      </c>
      <c r="U294" s="301" t="s">
        <v>782</v>
      </c>
      <c r="V294" s="301" t="s">
        <v>782</v>
      </c>
      <c r="W294" s="301" t="s">
        <v>782</v>
      </c>
      <c r="X294" s="301" t="s">
        <v>782</v>
      </c>
      <c r="Y294" s="301" t="s">
        <v>782</v>
      </c>
      <c r="Z294" s="310"/>
      <c r="AA294" s="310"/>
      <c r="AB294" s="301" t="s">
        <v>782</v>
      </c>
      <c r="AC294" s="312"/>
      <c r="AD294" s="301"/>
      <c r="AE294" s="322"/>
      <c r="AF294" s="301"/>
      <c r="AG294" s="296"/>
      <c r="AH294" s="408">
        <f t="shared" si="51"/>
        <v>0</v>
      </c>
      <c r="AI294" s="408">
        <f t="shared" si="52"/>
        <v>0</v>
      </c>
      <c r="AJ294" s="408">
        <f t="shared" si="53"/>
        <v>0</v>
      </c>
      <c r="AK294" s="408"/>
      <c r="AL294" s="408">
        <f t="shared" si="54"/>
        <v>0</v>
      </c>
      <c r="AM294" s="408">
        <f t="shared" si="55"/>
        <v>0</v>
      </c>
    </row>
    <row r="295" spans="1:39">
      <c r="A295" s="308">
        <v>285</v>
      </c>
      <c r="B295" s="111" t="s">
        <v>1640</v>
      </c>
      <c r="C295" s="54" t="s">
        <v>1408</v>
      </c>
      <c r="D295" s="277" t="s">
        <v>1409</v>
      </c>
      <c r="E295" s="323"/>
      <c r="F295" s="319"/>
      <c r="G295" s="277"/>
      <c r="H295" s="277"/>
      <c r="I295" s="318"/>
      <c r="J295" s="398">
        <f t="shared" si="57"/>
        <v>0</v>
      </c>
      <c r="K295" s="277"/>
      <c r="L295" s="277"/>
      <c r="M295" s="277"/>
      <c r="N295" s="301"/>
      <c r="O295" s="301" t="s">
        <v>782</v>
      </c>
      <c r="P295" s="301" t="s">
        <v>782</v>
      </c>
      <c r="Q295" s="301" t="s">
        <v>782</v>
      </c>
      <c r="R295" s="301" t="s">
        <v>782</v>
      </c>
      <c r="S295" s="301" t="s">
        <v>782</v>
      </c>
      <c r="T295" s="301" t="s">
        <v>782</v>
      </c>
      <c r="U295" s="301" t="s">
        <v>782</v>
      </c>
      <c r="V295" s="301" t="s">
        <v>782</v>
      </c>
      <c r="W295" s="301" t="s">
        <v>782</v>
      </c>
      <c r="X295" s="301" t="s">
        <v>782</v>
      </c>
      <c r="Y295" s="301" t="s">
        <v>782</v>
      </c>
      <c r="Z295" s="310"/>
      <c r="AA295" s="310"/>
      <c r="AB295" s="301" t="s">
        <v>782</v>
      </c>
      <c r="AC295" s="312"/>
      <c r="AD295" s="301"/>
      <c r="AE295" s="322"/>
      <c r="AF295" s="301"/>
      <c r="AG295" s="296"/>
      <c r="AH295" s="408">
        <f t="shared" si="51"/>
        <v>0</v>
      </c>
      <c r="AI295" s="408">
        <f t="shared" si="52"/>
        <v>0</v>
      </c>
      <c r="AJ295" s="408">
        <f t="shared" si="53"/>
        <v>0</v>
      </c>
      <c r="AK295" s="408"/>
      <c r="AL295" s="408">
        <f t="shared" si="54"/>
        <v>0</v>
      </c>
      <c r="AM295" s="408">
        <f t="shared" si="55"/>
        <v>0</v>
      </c>
    </row>
    <row r="296" spans="1:39">
      <c r="A296" s="308">
        <v>286</v>
      </c>
      <c r="B296" s="111" t="s">
        <v>1451</v>
      </c>
      <c r="C296" s="54" t="s">
        <v>1408</v>
      </c>
      <c r="D296" s="277" t="s">
        <v>1409</v>
      </c>
      <c r="E296" s="277"/>
      <c r="F296" s="277"/>
      <c r="G296" s="277"/>
      <c r="H296" s="277"/>
      <c r="I296" s="277"/>
      <c r="J296" s="398">
        <f t="shared" si="57"/>
        <v>0</v>
      </c>
      <c r="K296" s="277"/>
      <c r="L296" s="277"/>
      <c r="M296" s="277"/>
      <c r="N296" s="301"/>
      <c r="O296" s="301" t="s">
        <v>782</v>
      </c>
      <c r="P296" s="301" t="s">
        <v>782</v>
      </c>
      <c r="Q296" s="301" t="s">
        <v>782</v>
      </c>
      <c r="R296" s="301" t="s">
        <v>782</v>
      </c>
      <c r="S296" s="301" t="s">
        <v>782</v>
      </c>
      <c r="T296" s="301" t="s">
        <v>782</v>
      </c>
      <c r="U296" s="301" t="s">
        <v>782</v>
      </c>
      <c r="V296" s="301" t="s">
        <v>782</v>
      </c>
      <c r="W296" s="301" t="s">
        <v>782</v>
      </c>
      <c r="X296" s="301" t="s">
        <v>782</v>
      </c>
      <c r="Y296" s="301" t="s">
        <v>782</v>
      </c>
      <c r="Z296" s="310"/>
      <c r="AA296" s="310"/>
      <c r="AB296" s="301" t="s">
        <v>782</v>
      </c>
      <c r="AC296" s="312"/>
      <c r="AD296" s="301"/>
      <c r="AE296" s="322"/>
      <c r="AF296" s="301"/>
      <c r="AG296" s="296"/>
      <c r="AH296" s="408">
        <f t="shared" si="51"/>
        <v>0</v>
      </c>
      <c r="AI296" s="408">
        <f t="shared" si="52"/>
        <v>0</v>
      </c>
      <c r="AJ296" s="408">
        <f t="shared" si="53"/>
        <v>0</v>
      </c>
      <c r="AK296" s="408"/>
      <c r="AL296" s="408">
        <f t="shared" si="54"/>
        <v>0</v>
      </c>
      <c r="AM296" s="408">
        <f t="shared" si="55"/>
        <v>0</v>
      </c>
    </row>
    <row r="297" spans="1:39">
      <c r="A297" s="308">
        <v>287</v>
      </c>
      <c r="B297" s="111" t="s">
        <v>1638</v>
      </c>
      <c r="C297" s="54" t="s">
        <v>1408</v>
      </c>
      <c r="D297" s="277" t="s">
        <v>1409</v>
      </c>
      <c r="E297" s="277"/>
      <c r="F297" s="277"/>
      <c r="G297" s="277"/>
      <c r="H297" s="277"/>
      <c r="I297" s="277"/>
      <c r="J297" s="398">
        <f t="shared" si="57"/>
        <v>0</v>
      </c>
      <c r="K297" s="277"/>
      <c r="L297" s="277"/>
      <c r="M297" s="277"/>
      <c r="N297" s="301"/>
      <c r="O297" s="301" t="s">
        <v>782</v>
      </c>
      <c r="P297" s="301" t="s">
        <v>782</v>
      </c>
      <c r="Q297" s="301" t="s">
        <v>782</v>
      </c>
      <c r="R297" s="301" t="s">
        <v>782</v>
      </c>
      <c r="S297" s="301" t="s">
        <v>782</v>
      </c>
      <c r="T297" s="301" t="s">
        <v>782</v>
      </c>
      <c r="U297" s="301" t="s">
        <v>782</v>
      </c>
      <c r="V297" s="301" t="s">
        <v>782</v>
      </c>
      <c r="W297" s="301" t="s">
        <v>782</v>
      </c>
      <c r="X297" s="301" t="s">
        <v>782</v>
      </c>
      <c r="Y297" s="301" t="s">
        <v>782</v>
      </c>
      <c r="Z297" s="310"/>
      <c r="AA297" s="310"/>
      <c r="AB297" s="301" t="s">
        <v>782</v>
      </c>
      <c r="AC297" s="312"/>
      <c r="AD297" s="301"/>
      <c r="AE297" s="322"/>
      <c r="AF297" s="301"/>
      <c r="AG297" s="296"/>
      <c r="AH297" s="408">
        <f t="shared" si="51"/>
        <v>0</v>
      </c>
      <c r="AI297" s="408">
        <f t="shared" si="52"/>
        <v>0</v>
      </c>
      <c r="AJ297" s="408">
        <f t="shared" si="53"/>
        <v>0</v>
      </c>
      <c r="AK297" s="408"/>
      <c r="AL297" s="408">
        <f t="shared" si="54"/>
        <v>0</v>
      </c>
      <c r="AM297" s="408">
        <f t="shared" si="55"/>
        <v>0</v>
      </c>
    </row>
    <row r="298" spans="1:39" ht="27.6">
      <c r="A298" s="308">
        <v>288</v>
      </c>
      <c r="B298" s="111" t="s">
        <v>1733</v>
      </c>
      <c r="C298" s="54" t="s">
        <v>1408</v>
      </c>
      <c r="D298" s="277"/>
      <c r="E298" s="578">
        <f>MAX(E299,E305)</f>
        <v>0</v>
      </c>
      <c r="F298" s="399">
        <f>SUM(F299,F305)</f>
        <v>0</v>
      </c>
      <c r="G298" s="399">
        <f>MAX(G299,G305)</f>
        <v>0</v>
      </c>
      <c r="H298" s="399">
        <f>MAX(H299,H305)</f>
        <v>0</v>
      </c>
      <c r="I298" s="578">
        <f>MAX(I299,I305)</f>
        <v>0</v>
      </c>
      <c r="J298" s="398">
        <f t="shared" si="57"/>
        <v>0</v>
      </c>
      <c r="K298" s="399">
        <f>SUM(K299,K305)</f>
        <v>0</v>
      </c>
      <c r="L298" s="399">
        <f>SUM(L299,L305)</f>
        <v>0</v>
      </c>
      <c r="M298" s="399">
        <f>SUM(M299,M305)</f>
        <v>0</v>
      </c>
      <c r="N298" s="399">
        <f>SUM(N299,N305)</f>
        <v>0</v>
      </c>
      <c r="O298" s="277" t="s">
        <v>782</v>
      </c>
      <c r="P298" s="301" t="s">
        <v>782</v>
      </c>
      <c r="Q298" s="301" t="s">
        <v>782</v>
      </c>
      <c r="R298" s="301" t="s">
        <v>782</v>
      </c>
      <c r="S298" s="301" t="s">
        <v>782</v>
      </c>
      <c r="T298" s="301" t="s">
        <v>782</v>
      </c>
      <c r="U298" s="301" t="s">
        <v>782</v>
      </c>
      <c r="V298" s="301" t="s">
        <v>782</v>
      </c>
      <c r="W298" s="301" t="s">
        <v>782</v>
      </c>
      <c r="X298" s="301" t="s">
        <v>782</v>
      </c>
      <c r="Y298" s="301" t="s">
        <v>782</v>
      </c>
      <c r="Z298" s="301" t="s">
        <v>782</v>
      </c>
      <c r="AA298" s="301" t="s">
        <v>782</v>
      </c>
      <c r="AB298" s="301" t="s">
        <v>782</v>
      </c>
      <c r="AC298" s="312"/>
      <c r="AD298" s="301"/>
      <c r="AE298" s="322"/>
      <c r="AF298" s="301"/>
      <c r="AG298" s="400">
        <f>D298-E298</f>
        <v>0</v>
      </c>
      <c r="AH298" s="408">
        <f t="shared" si="51"/>
        <v>0</v>
      </c>
      <c r="AI298" s="408">
        <f t="shared" si="52"/>
        <v>0</v>
      </c>
      <c r="AJ298" s="408">
        <f t="shared" si="53"/>
        <v>0</v>
      </c>
      <c r="AK298" s="408">
        <f>D298-I298</f>
        <v>0</v>
      </c>
      <c r="AL298" s="408">
        <f t="shared" si="54"/>
        <v>0</v>
      </c>
      <c r="AM298" s="408">
        <f t="shared" si="55"/>
        <v>0</v>
      </c>
    </row>
    <row r="299" spans="1:39">
      <c r="A299" s="308">
        <v>289</v>
      </c>
      <c r="B299" s="111" t="s">
        <v>1676</v>
      </c>
      <c r="C299" s="54" t="s">
        <v>1408</v>
      </c>
      <c r="D299" s="277" t="s">
        <v>1409</v>
      </c>
      <c r="E299" s="399">
        <f>MAX(E300:E304)</f>
        <v>0</v>
      </c>
      <c r="F299" s="578">
        <f>MAX(F300:F302,F304)+F303</f>
        <v>0</v>
      </c>
      <c r="G299" s="578">
        <f>MAX(G300:G302,G304)+G303</f>
        <v>0</v>
      </c>
      <c r="H299" s="399">
        <f>MAX(H300:H304)</f>
        <v>0</v>
      </c>
      <c r="I299" s="399">
        <f>MAX(I300:I304)</f>
        <v>0</v>
      </c>
      <c r="J299" s="398">
        <f t="shared" si="57"/>
        <v>0</v>
      </c>
      <c r="K299" s="399">
        <f>SUM(K300:K304)</f>
        <v>0</v>
      </c>
      <c r="L299" s="399">
        <f>SUM(L300:L304)</f>
        <v>0</v>
      </c>
      <c r="M299" s="399">
        <f>SUM(M300:M304)</f>
        <v>0</v>
      </c>
      <c r="N299" s="399">
        <f>SUM(N300:N304)</f>
        <v>0</v>
      </c>
      <c r="O299" s="277" t="s">
        <v>782</v>
      </c>
      <c r="P299" s="301" t="s">
        <v>782</v>
      </c>
      <c r="Q299" s="301" t="s">
        <v>782</v>
      </c>
      <c r="R299" s="301" t="s">
        <v>782</v>
      </c>
      <c r="S299" s="301" t="s">
        <v>782</v>
      </c>
      <c r="T299" s="301" t="s">
        <v>782</v>
      </c>
      <c r="U299" s="301" t="s">
        <v>782</v>
      </c>
      <c r="V299" s="301" t="s">
        <v>782</v>
      </c>
      <c r="W299" s="301" t="s">
        <v>782</v>
      </c>
      <c r="X299" s="301" t="s">
        <v>782</v>
      </c>
      <c r="Y299" s="301" t="s">
        <v>782</v>
      </c>
      <c r="Z299" s="301" t="s">
        <v>782</v>
      </c>
      <c r="AA299" s="301" t="s">
        <v>782</v>
      </c>
      <c r="AB299" s="301" t="s">
        <v>782</v>
      </c>
      <c r="AC299" s="312"/>
      <c r="AD299" s="301"/>
      <c r="AE299" s="322"/>
      <c r="AF299" s="301"/>
      <c r="AG299" s="296"/>
      <c r="AH299" s="408">
        <f t="shared" si="51"/>
        <v>0</v>
      </c>
      <c r="AI299" s="408">
        <f t="shared" si="52"/>
        <v>0</v>
      </c>
      <c r="AJ299" s="408">
        <f t="shared" si="53"/>
        <v>0</v>
      </c>
      <c r="AK299" s="408"/>
      <c r="AL299" s="408">
        <f t="shared" si="54"/>
        <v>0</v>
      </c>
      <c r="AM299" s="408">
        <f t="shared" si="55"/>
        <v>0</v>
      </c>
    </row>
    <row r="300" spans="1:39">
      <c r="A300" s="308">
        <v>290</v>
      </c>
      <c r="B300" s="111" t="s">
        <v>1732</v>
      </c>
      <c r="C300" s="54" t="s">
        <v>1408</v>
      </c>
      <c r="D300" s="277" t="s">
        <v>1409</v>
      </c>
      <c r="E300" s="277"/>
      <c r="F300" s="277"/>
      <c r="G300" s="277"/>
      <c r="H300" s="277"/>
      <c r="I300" s="277"/>
      <c r="J300" s="398">
        <f t="shared" si="57"/>
        <v>0</v>
      </c>
      <c r="K300" s="277"/>
      <c r="L300" s="277"/>
      <c r="M300" s="277"/>
      <c r="N300" s="301"/>
      <c r="O300" s="385"/>
      <c r="P300" s="301" t="s">
        <v>782</v>
      </c>
      <c r="Q300" s="310"/>
      <c r="R300" s="301" t="s">
        <v>782</v>
      </c>
      <c r="S300" s="301" t="s">
        <v>782</v>
      </c>
      <c r="T300" s="301" t="s">
        <v>782</v>
      </c>
      <c r="U300" s="301" t="s">
        <v>782</v>
      </c>
      <c r="V300" s="301" t="s">
        <v>782</v>
      </c>
      <c r="W300" s="301" t="s">
        <v>782</v>
      </c>
      <c r="X300" s="301" t="s">
        <v>782</v>
      </c>
      <c r="Y300" s="301" t="s">
        <v>782</v>
      </c>
      <c r="Z300" s="301" t="s">
        <v>782</v>
      </c>
      <c r="AA300" s="301" t="s">
        <v>782</v>
      </c>
      <c r="AB300" s="310"/>
      <c r="AC300" s="312" t="str">
        <f>Q8</f>
        <v>экз./растение (орган)</v>
      </c>
      <c r="AD300" s="301"/>
      <c r="AE300" s="322"/>
      <c r="AF300" s="301"/>
      <c r="AG300" s="296"/>
      <c r="AH300" s="408">
        <f t="shared" si="51"/>
        <v>0</v>
      </c>
      <c r="AI300" s="408">
        <f t="shared" si="52"/>
        <v>0</v>
      </c>
      <c r="AJ300" s="408">
        <f t="shared" si="53"/>
        <v>0</v>
      </c>
      <c r="AK300" s="408"/>
      <c r="AL300" s="408">
        <f t="shared" si="54"/>
        <v>0</v>
      </c>
      <c r="AM300" s="408">
        <f t="shared" si="55"/>
        <v>0</v>
      </c>
    </row>
    <row r="301" spans="1:39" ht="16.8">
      <c r="A301" s="308">
        <v>291</v>
      </c>
      <c r="B301" s="111" t="s">
        <v>1452</v>
      </c>
      <c r="C301" s="54" t="s">
        <v>1408</v>
      </c>
      <c r="D301" s="277" t="s">
        <v>1409</v>
      </c>
      <c r="E301" s="277"/>
      <c r="F301" s="277"/>
      <c r="G301" s="277"/>
      <c r="H301" s="277"/>
      <c r="I301" s="277"/>
      <c r="J301" s="398">
        <f t="shared" si="57"/>
        <v>0</v>
      </c>
      <c r="K301" s="277"/>
      <c r="L301" s="277"/>
      <c r="M301" s="277"/>
      <c r="N301" s="301"/>
      <c r="O301" s="385"/>
      <c r="P301" s="301" t="s">
        <v>782</v>
      </c>
      <c r="Q301" s="301" t="s">
        <v>782</v>
      </c>
      <c r="R301" s="301" t="s">
        <v>782</v>
      </c>
      <c r="S301" s="301" t="s">
        <v>782</v>
      </c>
      <c r="T301" s="310"/>
      <c r="U301" s="301" t="s">
        <v>782</v>
      </c>
      <c r="V301" s="301" t="s">
        <v>782</v>
      </c>
      <c r="W301" s="301" t="s">
        <v>782</v>
      </c>
      <c r="X301" s="301" t="s">
        <v>782</v>
      </c>
      <c r="Y301" s="301" t="s">
        <v>782</v>
      </c>
      <c r="Z301" s="301" t="s">
        <v>782</v>
      </c>
      <c r="AA301" s="301" t="s">
        <v>782</v>
      </c>
      <c r="AB301" s="310"/>
      <c r="AC301" s="412" t="s">
        <v>3018</v>
      </c>
      <c r="AD301" s="301"/>
      <c r="AE301" s="322"/>
      <c r="AF301" s="301"/>
      <c r="AG301" s="296"/>
      <c r="AH301" s="408">
        <f t="shared" si="51"/>
        <v>0</v>
      </c>
      <c r="AI301" s="408">
        <f t="shared" si="52"/>
        <v>0</v>
      </c>
      <c r="AJ301" s="408">
        <f t="shared" si="53"/>
        <v>0</v>
      </c>
      <c r="AK301" s="408"/>
      <c r="AL301" s="408">
        <f t="shared" si="54"/>
        <v>0</v>
      </c>
      <c r="AM301" s="408">
        <f t="shared" si="55"/>
        <v>0</v>
      </c>
    </row>
    <row r="302" spans="1:39" ht="16.8">
      <c r="A302" s="308">
        <v>292</v>
      </c>
      <c r="B302" s="111" t="s">
        <v>1453</v>
      </c>
      <c r="C302" s="54" t="s">
        <v>1408</v>
      </c>
      <c r="D302" s="277" t="s">
        <v>1409</v>
      </c>
      <c r="E302" s="277"/>
      <c r="F302" s="277"/>
      <c r="G302" s="277"/>
      <c r="H302" s="277"/>
      <c r="I302" s="277"/>
      <c r="J302" s="398">
        <f t="shared" si="57"/>
        <v>0</v>
      </c>
      <c r="K302" s="277"/>
      <c r="L302" s="277"/>
      <c r="M302" s="277"/>
      <c r="N302" s="301"/>
      <c r="O302" s="385"/>
      <c r="P302" s="301" t="s">
        <v>782</v>
      </c>
      <c r="Q302" s="301" t="s">
        <v>782</v>
      </c>
      <c r="R302" s="301" t="s">
        <v>782</v>
      </c>
      <c r="S302" s="301" t="s">
        <v>782</v>
      </c>
      <c r="T302" s="301" t="s">
        <v>782</v>
      </c>
      <c r="U302" s="310"/>
      <c r="V302" s="301" t="s">
        <v>782</v>
      </c>
      <c r="W302" s="301" t="s">
        <v>782</v>
      </c>
      <c r="X302" s="301" t="s">
        <v>782</v>
      </c>
      <c r="Y302" s="301" t="s">
        <v>782</v>
      </c>
      <c r="Z302" s="301" t="s">
        <v>782</v>
      </c>
      <c r="AA302" s="301" t="s">
        <v>782</v>
      </c>
      <c r="AB302" s="310"/>
      <c r="AC302" s="412" t="s">
        <v>3049</v>
      </c>
      <c r="AD302" s="301"/>
      <c r="AE302" s="322"/>
      <c r="AF302" s="301"/>
      <c r="AG302" s="296"/>
      <c r="AH302" s="408">
        <f t="shared" si="51"/>
        <v>0</v>
      </c>
      <c r="AI302" s="408">
        <f t="shared" si="52"/>
        <v>0</v>
      </c>
      <c r="AJ302" s="408">
        <f t="shared" si="53"/>
        <v>0</v>
      </c>
      <c r="AK302" s="408"/>
      <c r="AL302" s="408">
        <f t="shared" si="54"/>
        <v>0</v>
      </c>
      <c r="AM302" s="408">
        <f t="shared" si="55"/>
        <v>0</v>
      </c>
    </row>
    <row r="303" spans="1:39">
      <c r="A303" s="308">
        <v>293</v>
      </c>
      <c r="B303" s="111" t="s">
        <v>1731</v>
      </c>
      <c r="C303" s="54" t="s">
        <v>1408</v>
      </c>
      <c r="D303" s="277" t="s">
        <v>1409</v>
      </c>
      <c r="E303" s="277"/>
      <c r="F303" s="277"/>
      <c r="G303" s="277"/>
      <c r="H303" s="277"/>
      <c r="I303" s="277"/>
      <c r="J303" s="398">
        <f t="shared" si="57"/>
        <v>0</v>
      </c>
      <c r="K303" s="277"/>
      <c r="L303" s="277"/>
      <c r="M303" s="277"/>
      <c r="N303" s="301"/>
      <c r="O303" s="301" t="s">
        <v>782</v>
      </c>
      <c r="P303" s="301" t="s">
        <v>782</v>
      </c>
      <c r="Q303" s="310"/>
      <c r="R303" s="310"/>
      <c r="S303" s="301" t="s">
        <v>782</v>
      </c>
      <c r="T303" s="301" t="s">
        <v>782</v>
      </c>
      <c r="U303" s="301" t="s">
        <v>782</v>
      </c>
      <c r="V303" s="385"/>
      <c r="W303" s="301" t="s">
        <v>782</v>
      </c>
      <c r="X303" s="301" t="s">
        <v>782</v>
      </c>
      <c r="Y303" s="301" t="s">
        <v>782</v>
      </c>
      <c r="Z303" s="301" t="s">
        <v>782</v>
      </c>
      <c r="AA303" s="301" t="s">
        <v>782</v>
      </c>
      <c r="AB303" s="310"/>
      <c r="AC303" s="312" t="s">
        <v>1854</v>
      </c>
      <c r="AD303" s="301"/>
      <c r="AE303" s="322"/>
      <c r="AF303" s="301"/>
      <c r="AG303" s="296"/>
      <c r="AH303" s="408">
        <f t="shared" si="51"/>
        <v>0</v>
      </c>
      <c r="AI303" s="408">
        <f t="shared" si="52"/>
        <v>0</v>
      </c>
      <c r="AJ303" s="408">
        <f t="shared" si="53"/>
        <v>0</v>
      </c>
      <c r="AK303" s="408"/>
      <c r="AL303" s="408">
        <f t="shared" si="54"/>
        <v>0</v>
      </c>
      <c r="AM303" s="408">
        <f t="shared" si="55"/>
        <v>0</v>
      </c>
    </row>
    <row r="304" spans="1:39">
      <c r="A304" s="308">
        <v>294</v>
      </c>
      <c r="B304" s="111" t="s">
        <v>1419</v>
      </c>
      <c r="C304" s="54" t="s">
        <v>1408</v>
      </c>
      <c r="D304" s="277" t="s">
        <v>1409</v>
      </c>
      <c r="E304" s="277"/>
      <c r="F304" s="277"/>
      <c r="G304" s="277"/>
      <c r="H304" s="277"/>
      <c r="I304" s="277"/>
      <c r="J304" s="398">
        <f t="shared" si="57"/>
        <v>0</v>
      </c>
      <c r="K304" s="277"/>
      <c r="L304" s="277"/>
      <c r="M304" s="277"/>
      <c r="N304" s="301"/>
      <c r="O304" s="301" t="s">
        <v>782</v>
      </c>
      <c r="P304" s="301" t="s">
        <v>782</v>
      </c>
      <c r="Q304" s="301" t="s">
        <v>782</v>
      </c>
      <c r="R304" s="301" t="s">
        <v>782</v>
      </c>
      <c r="S304" s="301" t="s">
        <v>782</v>
      </c>
      <c r="T304" s="301" t="s">
        <v>782</v>
      </c>
      <c r="U304" s="301" t="s">
        <v>782</v>
      </c>
      <c r="V304" s="301" t="s">
        <v>782</v>
      </c>
      <c r="W304" s="301" t="s">
        <v>782</v>
      </c>
      <c r="X304" s="301" t="s">
        <v>782</v>
      </c>
      <c r="Y304" s="301" t="s">
        <v>782</v>
      </c>
      <c r="Z304" s="301" t="s">
        <v>782</v>
      </c>
      <c r="AA304" s="301" t="s">
        <v>782</v>
      </c>
      <c r="AB304" s="312" t="s">
        <v>782</v>
      </c>
      <c r="AC304" s="312"/>
      <c r="AD304" s="301"/>
      <c r="AE304" s="322"/>
      <c r="AF304" s="301"/>
      <c r="AG304" s="296"/>
      <c r="AH304" s="408">
        <f t="shared" si="51"/>
        <v>0</v>
      </c>
      <c r="AI304" s="408">
        <f t="shared" si="52"/>
        <v>0</v>
      </c>
      <c r="AJ304" s="408">
        <f t="shared" si="53"/>
        <v>0</v>
      </c>
      <c r="AK304" s="408"/>
      <c r="AL304" s="408">
        <f t="shared" si="54"/>
        <v>0</v>
      </c>
      <c r="AM304" s="408">
        <f t="shared" si="55"/>
        <v>0</v>
      </c>
    </row>
    <row r="305" spans="1:39">
      <c r="A305" s="308">
        <v>295</v>
      </c>
      <c r="B305" s="111" t="s">
        <v>1643</v>
      </c>
      <c r="C305" s="54" t="s">
        <v>1408</v>
      </c>
      <c r="D305" s="277" t="s">
        <v>1409</v>
      </c>
      <c r="E305" s="399">
        <f>MAX(E306:E311)</f>
        <v>0</v>
      </c>
      <c r="F305" s="578">
        <f>MAX(F306:F311)</f>
        <v>0</v>
      </c>
      <c r="G305" s="399">
        <f>MAX(G306:G311)</f>
        <v>0</v>
      </c>
      <c r="H305" s="399">
        <f>MAX(H306:H311)</f>
        <v>0</v>
      </c>
      <c r="I305" s="399">
        <f>MAX(I306:I311)</f>
        <v>0</v>
      </c>
      <c r="J305" s="398">
        <f t="shared" si="57"/>
        <v>0</v>
      </c>
      <c r="K305" s="399">
        <f>SUM(K306:K311)</f>
        <v>0</v>
      </c>
      <c r="L305" s="399">
        <f>SUM(L306:L311)</f>
        <v>0</v>
      </c>
      <c r="M305" s="399">
        <f>SUM(M306:M311)</f>
        <v>0</v>
      </c>
      <c r="N305" s="399">
        <f>SUM(N306:N311)</f>
        <v>0</v>
      </c>
      <c r="O305" s="277" t="s">
        <v>782</v>
      </c>
      <c r="P305" s="301" t="s">
        <v>782</v>
      </c>
      <c r="Q305" s="301" t="s">
        <v>782</v>
      </c>
      <c r="R305" s="301" t="s">
        <v>782</v>
      </c>
      <c r="S305" s="301" t="s">
        <v>782</v>
      </c>
      <c r="T305" s="301" t="s">
        <v>782</v>
      </c>
      <c r="U305" s="301" t="s">
        <v>782</v>
      </c>
      <c r="V305" s="301" t="s">
        <v>782</v>
      </c>
      <c r="W305" s="301" t="s">
        <v>782</v>
      </c>
      <c r="X305" s="301" t="s">
        <v>782</v>
      </c>
      <c r="Y305" s="301" t="s">
        <v>782</v>
      </c>
      <c r="Z305" s="301" t="s">
        <v>782</v>
      </c>
      <c r="AA305" s="301" t="s">
        <v>782</v>
      </c>
      <c r="AB305" s="301" t="s">
        <v>782</v>
      </c>
      <c r="AC305" s="312"/>
      <c r="AD305" s="301"/>
      <c r="AE305" s="322"/>
      <c r="AF305" s="301"/>
      <c r="AG305" s="296"/>
      <c r="AH305" s="408">
        <f t="shared" si="51"/>
        <v>0</v>
      </c>
      <c r="AI305" s="408">
        <f t="shared" si="52"/>
        <v>0</v>
      </c>
      <c r="AJ305" s="408">
        <f t="shared" si="53"/>
        <v>0</v>
      </c>
      <c r="AK305" s="408"/>
      <c r="AL305" s="408">
        <f t="shared" si="54"/>
        <v>0</v>
      </c>
      <c r="AM305" s="408">
        <f t="shared" si="55"/>
        <v>0</v>
      </c>
    </row>
    <row r="306" spans="1:39">
      <c r="A306" s="308">
        <v>296</v>
      </c>
      <c r="B306" s="111" t="s">
        <v>1438</v>
      </c>
      <c r="C306" s="54" t="s">
        <v>1408</v>
      </c>
      <c r="D306" s="277" t="s">
        <v>1409</v>
      </c>
      <c r="E306" s="277"/>
      <c r="F306" s="277"/>
      <c r="G306" s="277"/>
      <c r="H306" s="277"/>
      <c r="I306" s="277"/>
      <c r="J306" s="398">
        <f t="shared" si="57"/>
        <v>0</v>
      </c>
      <c r="K306" s="277"/>
      <c r="L306" s="277"/>
      <c r="M306" s="277"/>
      <c r="N306" s="301"/>
      <c r="O306" s="301" t="s">
        <v>782</v>
      </c>
      <c r="P306" s="301" t="s">
        <v>782</v>
      </c>
      <c r="Q306" s="301" t="s">
        <v>782</v>
      </c>
      <c r="R306" s="301" t="s">
        <v>782</v>
      </c>
      <c r="S306" s="301" t="s">
        <v>782</v>
      </c>
      <c r="T306" s="301" t="s">
        <v>782</v>
      </c>
      <c r="U306" s="301" t="s">
        <v>782</v>
      </c>
      <c r="V306" s="301" t="s">
        <v>782</v>
      </c>
      <c r="W306" s="301" t="s">
        <v>782</v>
      </c>
      <c r="X306" s="301" t="s">
        <v>782</v>
      </c>
      <c r="Y306" s="301" t="s">
        <v>782</v>
      </c>
      <c r="Z306" s="310"/>
      <c r="AA306" s="310"/>
      <c r="AB306" s="301" t="s">
        <v>782</v>
      </c>
      <c r="AC306" s="312"/>
      <c r="AD306" s="301"/>
      <c r="AE306" s="322"/>
      <c r="AF306" s="301"/>
      <c r="AG306" s="296"/>
      <c r="AH306" s="408">
        <f t="shared" si="51"/>
        <v>0</v>
      </c>
      <c r="AI306" s="408">
        <f t="shared" si="52"/>
        <v>0</v>
      </c>
      <c r="AJ306" s="408">
        <f t="shared" si="53"/>
        <v>0</v>
      </c>
      <c r="AK306" s="408"/>
      <c r="AL306" s="408">
        <f t="shared" si="54"/>
        <v>0</v>
      </c>
      <c r="AM306" s="408">
        <f t="shared" si="55"/>
        <v>0</v>
      </c>
    </row>
    <row r="307" spans="1:39">
      <c r="A307" s="308">
        <v>297</v>
      </c>
      <c r="B307" s="111" t="s">
        <v>1451</v>
      </c>
      <c r="C307" s="54" t="s">
        <v>1408</v>
      </c>
      <c r="D307" s="277" t="s">
        <v>1409</v>
      </c>
      <c r="E307" s="277"/>
      <c r="F307" s="277"/>
      <c r="G307" s="277"/>
      <c r="H307" s="277"/>
      <c r="I307" s="277"/>
      <c r="J307" s="398">
        <f t="shared" si="57"/>
        <v>0</v>
      </c>
      <c r="K307" s="277"/>
      <c r="L307" s="277"/>
      <c r="M307" s="277"/>
      <c r="N307" s="301"/>
      <c r="O307" s="301" t="s">
        <v>782</v>
      </c>
      <c r="P307" s="301" t="s">
        <v>782</v>
      </c>
      <c r="Q307" s="301" t="s">
        <v>782</v>
      </c>
      <c r="R307" s="301" t="s">
        <v>782</v>
      </c>
      <c r="S307" s="301" t="s">
        <v>782</v>
      </c>
      <c r="T307" s="301" t="s">
        <v>782</v>
      </c>
      <c r="U307" s="301" t="s">
        <v>782</v>
      </c>
      <c r="V307" s="301" t="s">
        <v>782</v>
      </c>
      <c r="W307" s="301" t="s">
        <v>782</v>
      </c>
      <c r="X307" s="301" t="s">
        <v>782</v>
      </c>
      <c r="Y307" s="301" t="s">
        <v>782</v>
      </c>
      <c r="Z307" s="310"/>
      <c r="AA307" s="310"/>
      <c r="AB307" s="301" t="s">
        <v>782</v>
      </c>
      <c r="AC307" s="312"/>
      <c r="AD307" s="301"/>
      <c r="AE307" s="322"/>
      <c r="AF307" s="301"/>
      <c r="AG307" s="296"/>
      <c r="AH307" s="408">
        <f t="shared" si="51"/>
        <v>0</v>
      </c>
      <c r="AI307" s="408">
        <f t="shared" si="52"/>
        <v>0</v>
      </c>
      <c r="AJ307" s="408">
        <f t="shared" si="53"/>
        <v>0</v>
      </c>
      <c r="AK307" s="408"/>
      <c r="AL307" s="408">
        <f t="shared" si="54"/>
        <v>0</v>
      </c>
      <c r="AM307" s="408">
        <f t="shared" si="55"/>
        <v>0</v>
      </c>
    </row>
    <row r="308" spans="1:39">
      <c r="A308" s="308">
        <v>298</v>
      </c>
      <c r="B308" s="111" t="s">
        <v>1450</v>
      </c>
      <c r="C308" s="54" t="s">
        <v>1408</v>
      </c>
      <c r="D308" s="277" t="s">
        <v>1409</v>
      </c>
      <c r="E308" s="277"/>
      <c r="F308" s="277"/>
      <c r="G308" s="277"/>
      <c r="H308" s="277"/>
      <c r="I308" s="277"/>
      <c r="J308" s="398">
        <f t="shared" si="57"/>
        <v>0</v>
      </c>
      <c r="K308" s="277"/>
      <c r="L308" s="277"/>
      <c r="M308" s="277"/>
      <c r="N308" s="301"/>
      <c r="O308" s="301" t="s">
        <v>782</v>
      </c>
      <c r="P308" s="301" t="s">
        <v>782</v>
      </c>
      <c r="Q308" s="301" t="s">
        <v>782</v>
      </c>
      <c r="R308" s="301" t="s">
        <v>782</v>
      </c>
      <c r="S308" s="301" t="s">
        <v>782</v>
      </c>
      <c r="T308" s="301" t="s">
        <v>782</v>
      </c>
      <c r="U308" s="301" t="s">
        <v>782</v>
      </c>
      <c r="V308" s="301" t="s">
        <v>782</v>
      </c>
      <c r="W308" s="301" t="s">
        <v>782</v>
      </c>
      <c r="X308" s="301" t="s">
        <v>782</v>
      </c>
      <c r="Y308" s="301" t="s">
        <v>782</v>
      </c>
      <c r="Z308" s="310"/>
      <c r="AA308" s="310"/>
      <c r="AB308" s="301" t="s">
        <v>782</v>
      </c>
      <c r="AC308" s="312"/>
      <c r="AD308" s="301"/>
      <c r="AE308" s="322"/>
      <c r="AF308" s="301"/>
      <c r="AG308" s="296"/>
      <c r="AH308" s="408">
        <f t="shared" si="51"/>
        <v>0</v>
      </c>
      <c r="AI308" s="408">
        <f t="shared" si="52"/>
        <v>0</v>
      </c>
      <c r="AJ308" s="408">
        <f t="shared" si="53"/>
        <v>0</v>
      </c>
      <c r="AK308" s="408"/>
      <c r="AL308" s="408">
        <f t="shared" si="54"/>
        <v>0</v>
      </c>
      <c r="AM308" s="408">
        <f t="shared" si="55"/>
        <v>0</v>
      </c>
    </row>
    <row r="309" spans="1:39">
      <c r="A309" s="308">
        <v>299</v>
      </c>
      <c r="B309" s="111" t="s">
        <v>1719</v>
      </c>
      <c r="C309" s="54" t="s">
        <v>1408</v>
      </c>
      <c r="D309" s="277" t="s">
        <v>1409</v>
      </c>
      <c r="E309" s="277"/>
      <c r="F309" s="277"/>
      <c r="G309" s="277"/>
      <c r="H309" s="277"/>
      <c r="I309" s="277"/>
      <c r="J309" s="398">
        <f t="shared" si="57"/>
        <v>0</v>
      </c>
      <c r="K309" s="277"/>
      <c r="L309" s="277"/>
      <c r="M309" s="277"/>
      <c r="N309" s="301"/>
      <c r="O309" s="301" t="s">
        <v>782</v>
      </c>
      <c r="P309" s="301" t="s">
        <v>782</v>
      </c>
      <c r="Q309" s="301" t="s">
        <v>782</v>
      </c>
      <c r="R309" s="301" t="s">
        <v>782</v>
      </c>
      <c r="S309" s="301" t="s">
        <v>782</v>
      </c>
      <c r="T309" s="301" t="s">
        <v>782</v>
      </c>
      <c r="U309" s="301" t="s">
        <v>782</v>
      </c>
      <c r="V309" s="301" t="s">
        <v>782</v>
      </c>
      <c r="W309" s="301" t="s">
        <v>782</v>
      </c>
      <c r="X309" s="301" t="s">
        <v>782</v>
      </c>
      <c r="Y309" s="301" t="s">
        <v>782</v>
      </c>
      <c r="Z309" s="310"/>
      <c r="AA309" s="310"/>
      <c r="AB309" s="301" t="s">
        <v>782</v>
      </c>
      <c r="AC309" s="312"/>
      <c r="AD309" s="301"/>
      <c r="AE309" s="322"/>
      <c r="AF309" s="301"/>
      <c r="AG309" s="296"/>
      <c r="AH309" s="408">
        <f t="shared" si="51"/>
        <v>0</v>
      </c>
      <c r="AI309" s="408">
        <f t="shared" si="52"/>
        <v>0</v>
      </c>
      <c r="AJ309" s="408">
        <f t="shared" si="53"/>
        <v>0</v>
      </c>
      <c r="AK309" s="408"/>
      <c r="AL309" s="408">
        <f t="shared" si="54"/>
        <v>0</v>
      </c>
      <c r="AM309" s="408">
        <f t="shared" si="55"/>
        <v>0</v>
      </c>
    </row>
    <row r="310" spans="1:39">
      <c r="A310" s="308">
        <v>300</v>
      </c>
      <c r="B310" s="111" t="s">
        <v>1730</v>
      </c>
      <c r="C310" s="54" t="s">
        <v>1408</v>
      </c>
      <c r="D310" s="277" t="s">
        <v>1409</v>
      </c>
      <c r="E310" s="277"/>
      <c r="F310" s="277"/>
      <c r="G310" s="277"/>
      <c r="H310" s="277"/>
      <c r="I310" s="277"/>
      <c r="J310" s="398">
        <f t="shared" si="57"/>
        <v>0</v>
      </c>
      <c r="K310" s="277"/>
      <c r="L310" s="277"/>
      <c r="M310" s="277"/>
      <c r="N310" s="301"/>
      <c r="O310" s="301" t="s">
        <v>782</v>
      </c>
      <c r="P310" s="301" t="s">
        <v>782</v>
      </c>
      <c r="Q310" s="301" t="s">
        <v>782</v>
      </c>
      <c r="R310" s="301" t="s">
        <v>782</v>
      </c>
      <c r="S310" s="301" t="s">
        <v>782</v>
      </c>
      <c r="T310" s="301" t="s">
        <v>782</v>
      </c>
      <c r="U310" s="301" t="s">
        <v>782</v>
      </c>
      <c r="V310" s="301" t="s">
        <v>782</v>
      </c>
      <c r="W310" s="301" t="s">
        <v>782</v>
      </c>
      <c r="X310" s="301" t="s">
        <v>782</v>
      </c>
      <c r="Y310" s="301" t="s">
        <v>782</v>
      </c>
      <c r="Z310" s="310"/>
      <c r="AA310" s="310"/>
      <c r="AB310" s="301" t="s">
        <v>782</v>
      </c>
      <c r="AC310" s="312"/>
      <c r="AD310" s="301"/>
      <c r="AE310" s="322"/>
      <c r="AF310" s="301"/>
      <c r="AG310" s="296"/>
      <c r="AH310" s="408">
        <f t="shared" si="51"/>
        <v>0</v>
      </c>
      <c r="AI310" s="408">
        <f t="shared" si="52"/>
        <v>0</v>
      </c>
      <c r="AJ310" s="408">
        <f t="shared" si="53"/>
        <v>0</v>
      </c>
      <c r="AK310" s="408"/>
      <c r="AL310" s="408">
        <f t="shared" si="54"/>
        <v>0</v>
      </c>
      <c r="AM310" s="408">
        <f t="shared" si="55"/>
        <v>0</v>
      </c>
    </row>
    <row r="311" spans="1:39">
      <c r="A311" s="308">
        <v>301</v>
      </c>
      <c r="B311" s="111" t="s">
        <v>1638</v>
      </c>
      <c r="C311" s="54" t="s">
        <v>1408</v>
      </c>
      <c r="D311" s="277" t="s">
        <v>1409</v>
      </c>
      <c r="E311" s="277"/>
      <c r="F311" s="277"/>
      <c r="G311" s="277"/>
      <c r="H311" s="277"/>
      <c r="I311" s="277"/>
      <c r="J311" s="398">
        <f t="shared" si="57"/>
        <v>0</v>
      </c>
      <c r="K311" s="277"/>
      <c r="L311" s="277"/>
      <c r="M311" s="277"/>
      <c r="N311" s="301"/>
      <c r="O311" s="301" t="s">
        <v>782</v>
      </c>
      <c r="P311" s="301" t="s">
        <v>782</v>
      </c>
      <c r="Q311" s="301" t="s">
        <v>782</v>
      </c>
      <c r="R311" s="301" t="s">
        <v>782</v>
      </c>
      <c r="S311" s="301" t="s">
        <v>782</v>
      </c>
      <c r="T311" s="301" t="s">
        <v>782</v>
      </c>
      <c r="U311" s="301" t="s">
        <v>782</v>
      </c>
      <c r="V311" s="301" t="s">
        <v>782</v>
      </c>
      <c r="W311" s="301" t="s">
        <v>782</v>
      </c>
      <c r="X311" s="301" t="s">
        <v>782</v>
      </c>
      <c r="Y311" s="301" t="s">
        <v>782</v>
      </c>
      <c r="Z311" s="310"/>
      <c r="AA311" s="310"/>
      <c r="AB311" s="301" t="s">
        <v>782</v>
      </c>
      <c r="AC311" s="312"/>
      <c r="AD311" s="301"/>
      <c r="AE311" s="322"/>
      <c r="AF311" s="301"/>
      <c r="AG311" s="296"/>
      <c r="AH311" s="408">
        <f t="shared" si="51"/>
        <v>0</v>
      </c>
      <c r="AI311" s="408">
        <f t="shared" si="52"/>
        <v>0</v>
      </c>
      <c r="AJ311" s="408">
        <f t="shared" si="53"/>
        <v>0</v>
      </c>
      <c r="AK311" s="408"/>
      <c r="AL311" s="408">
        <f t="shared" si="54"/>
        <v>0</v>
      </c>
      <c r="AM311" s="408">
        <f t="shared" si="55"/>
        <v>0</v>
      </c>
    </row>
    <row r="312" spans="1:39" ht="55.2">
      <c r="A312" s="308">
        <v>302</v>
      </c>
      <c r="B312" s="111" t="s">
        <v>1729</v>
      </c>
      <c r="C312" s="54" t="s">
        <v>1408</v>
      </c>
      <c r="D312" s="278"/>
      <c r="E312" s="578">
        <f>MAX(E313,E323)</f>
        <v>0</v>
      </c>
      <c r="F312" s="399">
        <f>SUM(F313,F323)</f>
        <v>0</v>
      </c>
      <c r="G312" s="399">
        <f>MAX(G313,G323)</f>
        <v>0</v>
      </c>
      <c r="H312" s="399">
        <f>MAX(H313,H323)</f>
        <v>0</v>
      </c>
      <c r="I312" s="578">
        <f>MAX(I313,I323)</f>
        <v>0</v>
      </c>
      <c r="J312" s="398">
        <f t="shared" si="57"/>
        <v>0</v>
      </c>
      <c r="K312" s="399">
        <f>SUM(K313,K323)</f>
        <v>0</v>
      </c>
      <c r="L312" s="399">
        <f>SUM(L313,L323)</f>
        <v>0</v>
      </c>
      <c r="M312" s="399">
        <f>SUM(M313,M323)</f>
        <v>0</v>
      </c>
      <c r="N312" s="399">
        <f>SUM(N313,N323)</f>
        <v>0</v>
      </c>
      <c r="O312" s="277" t="s">
        <v>782</v>
      </c>
      <c r="P312" s="301" t="s">
        <v>782</v>
      </c>
      <c r="Q312" s="301" t="s">
        <v>782</v>
      </c>
      <c r="R312" s="301" t="s">
        <v>782</v>
      </c>
      <c r="S312" s="301" t="s">
        <v>782</v>
      </c>
      <c r="T312" s="301" t="s">
        <v>782</v>
      </c>
      <c r="U312" s="301" t="s">
        <v>782</v>
      </c>
      <c r="V312" s="301" t="s">
        <v>782</v>
      </c>
      <c r="W312" s="301" t="s">
        <v>782</v>
      </c>
      <c r="X312" s="301" t="s">
        <v>782</v>
      </c>
      <c r="Y312" s="301" t="s">
        <v>782</v>
      </c>
      <c r="Z312" s="301" t="s">
        <v>782</v>
      </c>
      <c r="AA312" s="301" t="s">
        <v>782</v>
      </c>
      <c r="AB312" s="301" t="s">
        <v>782</v>
      </c>
      <c r="AC312" s="312"/>
      <c r="AD312" s="301"/>
      <c r="AE312" s="322"/>
      <c r="AF312" s="301"/>
      <c r="AG312" s="400">
        <f>D312-E312</f>
        <v>0</v>
      </c>
      <c r="AH312" s="408">
        <f t="shared" si="51"/>
        <v>0</v>
      </c>
      <c r="AI312" s="408">
        <f t="shared" si="52"/>
        <v>0</v>
      </c>
      <c r="AJ312" s="408">
        <f t="shared" si="53"/>
        <v>0</v>
      </c>
      <c r="AK312" s="408">
        <f>D312-I312</f>
        <v>0</v>
      </c>
      <c r="AL312" s="408">
        <f t="shared" si="54"/>
        <v>0</v>
      </c>
      <c r="AM312" s="408">
        <f t="shared" si="55"/>
        <v>0</v>
      </c>
    </row>
    <row r="313" spans="1:39">
      <c r="A313" s="308">
        <v>303</v>
      </c>
      <c r="B313" s="111" t="s">
        <v>1676</v>
      </c>
      <c r="C313" s="54" t="s">
        <v>1408</v>
      </c>
      <c r="D313" s="277" t="s">
        <v>1409</v>
      </c>
      <c r="E313" s="399">
        <f>MAX(E314,E315,E318,E319,E320,E321,E322)</f>
        <v>0</v>
      </c>
      <c r="F313" s="399">
        <f>SUM(F314,F315,F318,F319,F320,F321,F322)</f>
        <v>0</v>
      </c>
      <c r="G313" s="399">
        <f>MAX(G314,G315,G318,G319,G320,G321,G322)</f>
        <v>0</v>
      </c>
      <c r="H313" s="399">
        <f>MAX(H314,H315,H318,H319,H320,H321,H322)</f>
        <v>0</v>
      </c>
      <c r="I313" s="399">
        <f>MAX(I314,I315,I318,I319,I320,I321,I322)</f>
        <v>0</v>
      </c>
      <c r="J313" s="398">
        <f t="shared" si="57"/>
        <v>0</v>
      </c>
      <c r="K313" s="399">
        <f>SUM(K314,K315,K318,K319,K320,K321,K322)</f>
        <v>0</v>
      </c>
      <c r="L313" s="399">
        <f>SUM(L314,L315,L318,L319,L320,L321,L322)</f>
        <v>0</v>
      </c>
      <c r="M313" s="399">
        <f>SUM(M314,M315,M318,M319,M320,M321,M322)</f>
        <v>0</v>
      </c>
      <c r="N313" s="399">
        <f>SUM(N314,N315,N318,N319,N320,N321,N322)</f>
        <v>0</v>
      </c>
      <c r="O313" s="277" t="s">
        <v>782</v>
      </c>
      <c r="P313" s="301" t="s">
        <v>782</v>
      </c>
      <c r="Q313" s="301" t="s">
        <v>782</v>
      </c>
      <c r="R313" s="301" t="s">
        <v>782</v>
      </c>
      <c r="S313" s="301" t="s">
        <v>782</v>
      </c>
      <c r="T313" s="301" t="s">
        <v>782</v>
      </c>
      <c r="U313" s="301" t="s">
        <v>782</v>
      </c>
      <c r="V313" s="301" t="s">
        <v>782</v>
      </c>
      <c r="W313" s="301" t="s">
        <v>782</v>
      </c>
      <c r="X313" s="301" t="s">
        <v>782</v>
      </c>
      <c r="Y313" s="301" t="s">
        <v>782</v>
      </c>
      <c r="Z313" s="301" t="s">
        <v>782</v>
      </c>
      <c r="AA313" s="301" t="s">
        <v>782</v>
      </c>
      <c r="AB313" s="301" t="s">
        <v>782</v>
      </c>
      <c r="AC313" s="312"/>
      <c r="AD313" s="301"/>
      <c r="AE313" s="322"/>
      <c r="AF313" s="301"/>
      <c r="AG313" s="296"/>
      <c r="AH313" s="408">
        <f t="shared" si="51"/>
        <v>0</v>
      </c>
      <c r="AI313" s="408">
        <f t="shared" si="52"/>
        <v>0</v>
      </c>
      <c r="AJ313" s="408">
        <f t="shared" si="53"/>
        <v>0</v>
      </c>
      <c r="AK313" s="408"/>
      <c r="AL313" s="408">
        <f t="shared" si="54"/>
        <v>0</v>
      </c>
      <c r="AM313" s="408">
        <f t="shared" si="55"/>
        <v>0</v>
      </c>
    </row>
    <row r="314" spans="1:39">
      <c r="A314" s="308">
        <v>304</v>
      </c>
      <c r="B314" s="111" t="s">
        <v>1728</v>
      </c>
      <c r="C314" s="54" t="s">
        <v>1408</v>
      </c>
      <c r="D314" s="277" t="s">
        <v>1409</v>
      </c>
      <c r="E314" s="277"/>
      <c r="F314" s="277"/>
      <c r="G314" s="277"/>
      <c r="H314" s="277"/>
      <c r="I314" s="277"/>
      <c r="J314" s="398">
        <f t="shared" si="57"/>
        <v>0</v>
      </c>
      <c r="K314" s="277"/>
      <c r="L314" s="277"/>
      <c r="M314" s="277"/>
      <c r="N314" s="301"/>
      <c r="O314" s="301" t="s">
        <v>782</v>
      </c>
      <c r="P314" s="310"/>
      <c r="Q314" s="301" t="s">
        <v>782</v>
      </c>
      <c r="R314" s="301" t="s">
        <v>782</v>
      </c>
      <c r="S314" s="301" t="s">
        <v>782</v>
      </c>
      <c r="T314" s="301" t="s">
        <v>782</v>
      </c>
      <c r="U314" s="310"/>
      <c r="V314" s="301" t="s">
        <v>782</v>
      </c>
      <c r="W314" s="301" t="s">
        <v>782</v>
      </c>
      <c r="X314" s="301" t="s">
        <v>782</v>
      </c>
      <c r="Y314" s="301" t="s">
        <v>782</v>
      </c>
      <c r="Z314" s="301" t="s">
        <v>782</v>
      </c>
      <c r="AA314" s="301" t="s">
        <v>782</v>
      </c>
      <c r="AB314" s="310"/>
      <c r="AC314" s="312"/>
      <c r="AD314" s="301"/>
      <c r="AE314" s="322"/>
      <c r="AF314" s="301"/>
      <c r="AG314" s="296"/>
      <c r="AH314" s="408">
        <f t="shared" si="51"/>
        <v>0</v>
      </c>
      <c r="AI314" s="408">
        <f t="shared" si="52"/>
        <v>0</v>
      </c>
      <c r="AJ314" s="408">
        <f t="shared" si="53"/>
        <v>0</v>
      </c>
      <c r="AK314" s="408"/>
      <c r="AL314" s="408">
        <f t="shared" si="54"/>
        <v>0</v>
      </c>
      <c r="AM314" s="408">
        <f t="shared" si="55"/>
        <v>0</v>
      </c>
    </row>
    <row r="315" spans="1:39">
      <c r="A315" s="308">
        <v>305</v>
      </c>
      <c r="B315" s="111" t="s">
        <v>1454</v>
      </c>
      <c r="C315" s="54" t="s">
        <v>1408</v>
      </c>
      <c r="D315" s="277" t="s">
        <v>1409</v>
      </c>
      <c r="E315" s="399">
        <f>MAX(E316:E317)</f>
        <v>0</v>
      </c>
      <c r="F315" s="399">
        <f>SUM(F316:F317)</f>
        <v>0</v>
      </c>
      <c r="G315" s="399">
        <f>MAX(G316:G317)</f>
        <v>0</v>
      </c>
      <c r="H315" s="399">
        <f>MAX(H316:H317)</f>
        <v>0</v>
      </c>
      <c r="I315" s="399">
        <f>MAX(I316:I317)</f>
        <v>0</v>
      </c>
      <c r="J315" s="398">
        <f t="shared" si="57"/>
        <v>0</v>
      </c>
      <c r="K315" s="399">
        <f>SUM(K316:K317)</f>
        <v>0</v>
      </c>
      <c r="L315" s="399">
        <f>SUM(L316:L317)</f>
        <v>0</v>
      </c>
      <c r="M315" s="399">
        <f>SUM(M316:M317)</f>
        <v>0</v>
      </c>
      <c r="N315" s="399">
        <f>SUM(N316:N317)</f>
        <v>0</v>
      </c>
      <c r="O315" s="301" t="s">
        <v>782</v>
      </c>
      <c r="P315" s="301" t="s">
        <v>782</v>
      </c>
      <c r="Q315" s="301" t="s">
        <v>782</v>
      </c>
      <c r="R315" s="301" t="s">
        <v>782</v>
      </c>
      <c r="S315" s="301" t="s">
        <v>782</v>
      </c>
      <c r="T315" s="301" t="s">
        <v>782</v>
      </c>
      <c r="U315" s="312" t="s">
        <v>782</v>
      </c>
      <c r="V315" s="301" t="s">
        <v>782</v>
      </c>
      <c r="W315" s="301" t="s">
        <v>782</v>
      </c>
      <c r="X315" s="301" t="s">
        <v>782</v>
      </c>
      <c r="Y315" s="301" t="s">
        <v>782</v>
      </c>
      <c r="Z315" s="301" t="s">
        <v>782</v>
      </c>
      <c r="AA315" s="301" t="s">
        <v>782</v>
      </c>
      <c r="AB315" s="301" t="s">
        <v>782</v>
      </c>
      <c r="AC315" s="312"/>
      <c r="AD315" s="301"/>
      <c r="AE315" s="322"/>
      <c r="AF315" s="301"/>
      <c r="AG315" s="296"/>
      <c r="AH315" s="408">
        <f t="shared" si="51"/>
        <v>0</v>
      </c>
      <c r="AI315" s="408">
        <f t="shared" si="52"/>
        <v>0</v>
      </c>
      <c r="AJ315" s="408">
        <f t="shared" si="53"/>
        <v>0</v>
      </c>
      <c r="AK315" s="408"/>
      <c r="AL315" s="408">
        <f t="shared" si="54"/>
        <v>0</v>
      </c>
      <c r="AM315" s="408">
        <f t="shared" si="55"/>
        <v>0</v>
      </c>
    </row>
    <row r="316" spans="1:39" ht="16.8">
      <c r="A316" s="308">
        <v>306</v>
      </c>
      <c r="B316" s="111" t="s">
        <v>1673</v>
      </c>
      <c r="C316" s="54" t="s">
        <v>1408</v>
      </c>
      <c r="D316" s="277" t="s">
        <v>1409</v>
      </c>
      <c r="E316" s="277"/>
      <c r="F316" s="277"/>
      <c r="G316" s="277"/>
      <c r="H316" s="277"/>
      <c r="I316" s="277"/>
      <c r="J316" s="398">
        <f t="shared" si="57"/>
        <v>0</v>
      </c>
      <c r="K316" s="277"/>
      <c r="L316" s="277"/>
      <c r="M316" s="277"/>
      <c r="N316" s="301"/>
      <c r="O316" s="301" t="s">
        <v>782</v>
      </c>
      <c r="P316" s="301" t="s">
        <v>782</v>
      </c>
      <c r="Q316" s="301" t="s">
        <v>782</v>
      </c>
      <c r="R316" s="301" t="s">
        <v>782</v>
      </c>
      <c r="S316" s="301" t="s">
        <v>782</v>
      </c>
      <c r="T316" s="301" t="s">
        <v>782</v>
      </c>
      <c r="U316" s="310"/>
      <c r="V316" s="301" t="s">
        <v>782</v>
      </c>
      <c r="W316" s="301" t="s">
        <v>782</v>
      </c>
      <c r="X316" s="301" t="s">
        <v>782</v>
      </c>
      <c r="Y316" s="301" t="s">
        <v>782</v>
      </c>
      <c r="Z316" s="301" t="s">
        <v>782</v>
      </c>
      <c r="AA316" s="301" t="s">
        <v>782</v>
      </c>
      <c r="AB316" s="310"/>
      <c r="AC316" s="412" t="s">
        <v>3049</v>
      </c>
      <c r="AD316" s="301"/>
      <c r="AE316" s="322"/>
      <c r="AF316" s="301"/>
      <c r="AG316" s="296"/>
      <c r="AH316" s="408">
        <f t="shared" si="51"/>
        <v>0</v>
      </c>
      <c r="AI316" s="408">
        <f t="shared" si="52"/>
        <v>0</v>
      </c>
      <c r="AJ316" s="408">
        <f t="shared" si="53"/>
        <v>0</v>
      </c>
      <c r="AK316" s="408"/>
      <c r="AL316" s="408">
        <f t="shared" si="54"/>
        <v>0</v>
      </c>
      <c r="AM316" s="408">
        <f t="shared" si="55"/>
        <v>0</v>
      </c>
    </row>
    <row r="317" spans="1:39" ht="16.8">
      <c r="A317" s="308">
        <v>307</v>
      </c>
      <c r="B317" s="111" t="s">
        <v>1727</v>
      </c>
      <c r="C317" s="54" t="s">
        <v>1408</v>
      </c>
      <c r="D317" s="277" t="s">
        <v>1409</v>
      </c>
      <c r="E317" s="323"/>
      <c r="F317" s="319"/>
      <c r="G317" s="277"/>
      <c r="H317" s="277"/>
      <c r="I317" s="318"/>
      <c r="J317" s="398">
        <f t="shared" si="57"/>
        <v>0</v>
      </c>
      <c r="K317" s="277"/>
      <c r="L317" s="277"/>
      <c r="M317" s="277"/>
      <c r="N317" s="301"/>
      <c r="O317" s="301" t="s">
        <v>782</v>
      </c>
      <c r="P317" s="301" t="s">
        <v>782</v>
      </c>
      <c r="Q317" s="301" t="s">
        <v>782</v>
      </c>
      <c r="R317" s="301" t="s">
        <v>782</v>
      </c>
      <c r="S317" s="301" t="s">
        <v>782</v>
      </c>
      <c r="T317" s="310"/>
      <c r="U317" s="301" t="s">
        <v>782</v>
      </c>
      <c r="V317" s="301" t="s">
        <v>782</v>
      </c>
      <c r="W317" s="301" t="s">
        <v>782</v>
      </c>
      <c r="X317" s="301" t="s">
        <v>782</v>
      </c>
      <c r="Y317" s="301" t="s">
        <v>782</v>
      </c>
      <c r="Z317" s="301" t="s">
        <v>782</v>
      </c>
      <c r="AA317" s="301" t="s">
        <v>782</v>
      </c>
      <c r="AB317" s="310"/>
      <c r="AC317" s="412" t="s">
        <v>3018</v>
      </c>
      <c r="AD317" s="301"/>
      <c r="AE317" s="322"/>
      <c r="AF317" s="301"/>
      <c r="AG317" s="296"/>
      <c r="AH317" s="408">
        <f t="shared" si="51"/>
        <v>0</v>
      </c>
      <c r="AI317" s="408">
        <f t="shared" si="52"/>
        <v>0</v>
      </c>
      <c r="AJ317" s="408">
        <f t="shared" si="53"/>
        <v>0</v>
      </c>
      <c r="AK317" s="408"/>
      <c r="AL317" s="408">
        <f t="shared" si="54"/>
        <v>0</v>
      </c>
      <c r="AM317" s="408">
        <f t="shared" si="55"/>
        <v>0</v>
      </c>
    </row>
    <row r="318" spans="1:39" ht="29.25" customHeight="1">
      <c r="A318" s="308">
        <v>308</v>
      </c>
      <c r="B318" s="111" t="s">
        <v>1445</v>
      </c>
      <c r="C318" s="54" t="s">
        <v>1408</v>
      </c>
      <c r="D318" s="277" t="s">
        <v>1409</v>
      </c>
      <c r="E318" s="323"/>
      <c r="F318" s="319"/>
      <c r="G318" s="277"/>
      <c r="H318" s="277"/>
      <c r="I318" s="318"/>
      <c r="J318" s="398">
        <f t="shared" si="57"/>
        <v>0</v>
      </c>
      <c r="K318" s="277"/>
      <c r="L318" s="277"/>
      <c r="M318" s="277"/>
      <c r="N318" s="301"/>
      <c r="O318" s="301" t="s">
        <v>782</v>
      </c>
      <c r="P318" s="301" t="s">
        <v>782</v>
      </c>
      <c r="Q318" s="301" t="s">
        <v>782</v>
      </c>
      <c r="R318" s="301" t="s">
        <v>782</v>
      </c>
      <c r="S318" s="301" t="s">
        <v>782</v>
      </c>
      <c r="T318" s="301" t="s">
        <v>782</v>
      </c>
      <c r="U318" s="310"/>
      <c r="V318" s="301" t="s">
        <v>782</v>
      </c>
      <c r="W318" s="301" t="s">
        <v>782</v>
      </c>
      <c r="X318" s="301" t="s">
        <v>782</v>
      </c>
      <c r="Y318" s="301" t="s">
        <v>782</v>
      </c>
      <c r="Z318" s="301" t="s">
        <v>782</v>
      </c>
      <c r="AA318" s="301" t="s">
        <v>782</v>
      </c>
      <c r="AB318" s="310"/>
      <c r="AC318" s="412" t="s">
        <v>3049</v>
      </c>
      <c r="AD318" s="301"/>
      <c r="AE318" s="322"/>
      <c r="AF318" s="301"/>
      <c r="AG318" s="296"/>
      <c r="AH318" s="408">
        <f t="shared" si="51"/>
        <v>0</v>
      </c>
      <c r="AI318" s="408">
        <f t="shared" si="52"/>
        <v>0</v>
      </c>
      <c r="AJ318" s="408">
        <f t="shared" si="53"/>
        <v>0</v>
      </c>
      <c r="AK318" s="408"/>
      <c r="AL318" s="408">
        <f t="shared" si="54"/>
        <v>0</v>
      </c>
      <c r="AM318" s="408">
        <f t="shared" si="55"/>
        <v>0</v>
      </c>
    </row>
    <row r="319" spans="1:39">
      <c r="A319" s="308">
        <v>309</v>
      </c>
      <c r="B319" s="111" t="s">
        <v>1452</v>
      </c>
      <c r="C319" s="54" t="s">
        <v>1408</v>
      </c>
      <c r="D319" s="277" t="s">
        <v>1409</v>
      </c>
      <c r="E319" s="323"/>
      <c r="F319" s="319"/>
      <c r="G319" s="277"/>
      <c r="H319" s="277"/>
      <c r="I319" s="318"/>
      <c r="J319" s="398">
        <f t="shared" si="57"/>
        <v>0</v>
      </c>
      <c r="K319" s="277"/>
      <c r="L319" s="277"/>
      <c r="M319" s="277"/>
      <c r="N319" s="301"/>
      <c r="O319" s="385"/>
      <c r="P319" s="310"/>
      <c r="Q319" s="310"/>
      <c r="R319" s="301" t="s">
        <v>782</v>
      </c>
      <c r="S319" s="301" t="s">
        <v>782</v>
      </c>
      <c r="T319" s="385"/>
      <c r="U319" s="301" t="s">
        <v>782</v>
      </c>
      <c r="V319" s="301" t="s">
        <v>782</v>
      </c>
      <c r="W319" s="301" t="s">
        <v>782</v>
      </c>
      <c r="X319" s="301" t="s">
        <v>782</v>
      </c>
      <c r="Y319" s="301" t="s">
        <v>782</v>
      </c>
      <c r="Z319" s="301" t="s">
        <v>782</v>
      </c>
      <c r="AA319" s="301" t="s">
        <v>782</v>
      </c>
      <c r="AB319" s="310"/>
      <c r="AC319" s="312"/>
      <c r="AD319" s="301"/>
      <c r="AE319" s="322"/>
      <c r="AF319" s="301"/>
      <c r="AG319" s="296"/>
      <c r="AH319" s="408">
        <f t="shared" si="51"/>
        <v>0</v>
      </c>
      <c r="AI319" s="408">
        <f t="shared" si="52"/>
        <v>0</v>
      </c>
      <c r="AJ319" s="408">
        <f t="shared" si="53"/>
        <v>0</v>
      </c>
      <c r="AK319" s="408"/>
      <c r="AL319" s="408">
        <f t="shared" si="54"/>
        <v>0</v>
      </c>
      <c r="AM319" s="408">
        <f t="shared" si="55"/>
        <v>0</v>
      </c>
    </row>
    <row r="320" spans="1:39">
      <c r="A320" s="308">
        <v>310</v>
      </c>
      <c r="B320" s="111" t="s">
        <v>1455</v>
      </c>
      <c r="C320" s="54" t="s">
        <v>1408</v>
      </c>
      <c r="D320" s="277" t="s">
        <v>1409</v>
      </c>
      <c r="E320" s="323"/>
      <c r="F320" s="319"/>
      <c r="G320" s="277"/>
      <c r="H320" s="277"/>
      <c r="I320" s="318"/>
      <c r="J320" s="398">
        <f t="shared" si="57"/>
        <v>0</v>
      </c>
      <c r="K320" s="318"/>
      <c r="L320" s="277"/>
      <c r="M320" s="277"/>
      <c r="N320" s="301"/>
      <c r="O320" s="301" t="s">
        <v>782</v>
      </c>
      <c r="P320" s="310"/>
      <c r="Q320" s="301" t="s">
        <v>782</v>
      </c>
      <c r="R320" s="301" t="s">
        <v>782</v>
      </c>
      <c r="S320" s="301" t="s">
        <v>782</v>
      </c>
      <c r="T320" s="301" t="s">
        <v>782</v>
      </c>
      <c r="U320" s="301" t="s">
        <v>782</v>
      </c>
      <c r="V320" s="385"/>
      <c r="W320" s="301" t="s">
        <v>782</v>
      </c>
      <c r="X320" s="301" t="s">
        <v>782</v>
      </c>
      <c r="Y320" s="301" t="s">
        <v>782</v>
      </c>
      <c r="Z320" s="301" t="s">
        <v>782</v>
      </c>
      <c r="AA320" s="301" t="s">
        <v>782</v>
      </c>
      <c r="AB320" s="310"/>
      <c r="AC320" s="312" t="str">
        <f>P8</f>
        <v>экз./100 взм. сачка</v>
      </c>
      <c r="AD320" s="301"/>
      <c r="AE320" s="322"/>
      <c r="AF320" s="301"/>
      <c r="AG320" s="296"/>
      <c r="AH320" s="408">
        <f t="shared" si="51"/>
        <v>0</v>
      </c>
      <c r="AI320" s="408">
        <f t="shared" si="52"/>
        <v>0</v>
      </c>
      <c r="AJ320" s="408">
        <f t="shared" si="53"/>
        <v>0</v>
      </c>
      <c r="AK320" s="408"/>
      <c r="AL320" s="408">
        <f t="shared" si="54"/>
        <v>0</v>
      </c>
      <c r="AM320" s="408">
        <f t="shared" si="55"/>
        <v>0</v>
      </c>
    </row>
    <row r="321" spans="1:39">
      <c r="A321" s="308">
        <v>311</v>
      </c>
      <c r="B321" s="111" t="s">
        <v>1442</v>
      </c>
      <c r="C321" s="54" t="s">
        <v>1408</v>
      </c>
      <c r="D321" s="277" t="s">
        <v>1409</v>
      </c>
      <c r="E321" s="323"/>
      <c r="F321" s="319"/>
      <c r="G321" s="277"/>
      <c r="H321" s="277"/>
      <c r="I321" s="318"/>
      <c r="J321" s="398">
        <f t="shared" si="57"/>
        <v>0</v>
      </c>
      <c r="K321" s="277"/>
      <c r="L321" s="277"/>
      <c r="M321" s="277"/>
      <c r="N321" s="301"/>
      <c r="O321" s="301" t="s">
        <v>782</v>
      </c>
      <c r="P321" s="310"/>
      <c r="Q321" s="310"/>
      <c r="R321" s="310"/>
      <c r="S321" s="301" t="s">
        <v>782</v>
      </c>
      <c r="T321" s="301" t="s">
        <v>782</v>
      </c>
      <c r="U321" s="301" t="s">
        <v>782</v>
      </c>
      <c r="V321" s="385"/>
      <c r="W321" s="301" t="s">
        <v>782</v>
      </c>
      <c r="X321" s="301" t="s">
        <v>782</v>
      </c>
      <c r="Y321" s="301" t="s">
        <v>782</v>
      </c>
      <c r="Z321" s="301" t="s">
        <v>782</v>
      </c>
      <c r="AA321" s="301" t="s">
        <v>782</v>
      </c>
      <c r="AB321" s="310"/>
      <c r="AC321" s="312"/>
      <c r="AD321" s="301"/>
      <c r="AE321" s="322"/>
      <c r="AF321" s="301"/>
      <c r="AG321" s="296"/>
      <c r="AH321" s="408">
        <f t="shared" si="51"/>
        <v>0</v>
      </c>
      <c r="AI321" s="408">
        <f t="shared" si="52"/>
        <v>0</v>
      </c>
      <c r="AJ321" s="408">
        <f t="shared" si="53"/>
        <v>0</v>
      </c>
      <c r="AK321" s="408"/>
      <c r="AL321" s="408">
        <f t="shared" si="54"/>
        <v>0</v>
      </c>
      <c r="AM321" s="408">
        <f t="shared" si="55"/>
        <v>0</v>
      </c>
    </row>
    <row r="322" spans="1:39">
      <c r="A322" s="308">
        <v>312</v>
      </c>
      <c r="B322" s="111" t="s">
        <v>1419</v>
      </c>
      <c r="C322" s="54" t="s">
        <v>1408</v>
      </c>
      <c r="D322" s="277" t="s">
        <v>1409</v>
      </c>
      <c r="E322" s="323"/>
      <c r="F322" s="319"/>
      <c r="G322" s="277"/>
      <c r="H322" s="277"/>
      <c r="I322" s="318"/>
      <c r="J322" s="398">
        <f t="shared" si="57"/>
        <v>0</v>
      </c>
      <c r="K322" s="277"/>
      <c r="L322" s="277"/>
      <c r="M322" s="277"/>
      <c r="N322" s="301"/>
      <c r="O322" s="301" t="s">
        <v>782</v>
      </c>
      <c r="P322" s="301" t="s">
        <v>782</v>
      </c>
      <c r="Q322" s="301" t="s">
        <v>782</v>
      </c>
      <c r="R322" s="301" t="s">
        <v>782</v>
      </c>
      <c r="S322" s="301" t="s">
        <v>782</v>
      </c>
      <c r="T322" s="301" t="s">
        <v>782</v>
      </c>
      <c r="U322" s="301" t="s">
        <v>782</v>
      </c>
      <c r="V322" s="301" t="s">
        <v>782</v>
      </c>
      <c r="W322" s="301" t="s">
        <v>782</v>
      </c>
      <c r="X322" s="301" t="s">
        <v>782</v>
      </c>
      <c r="Y322" s="301" t="s">
        <v>782</v>
      </c>
      <c r="Z322" s="301" t="s">
        <v>782</v>
      </c>
      <c r="AA322" s="301" t="s">
        <v>782</v>
      </c>
      <c r="AB322" s="312" t="s">
        <v>782</v>
      </c>
      <c r="AC322" s="312"/>
      <c r="AD322" s="301"/>
      <c r="AE322" s="322"/>
      <c r="AF322" s="301"/>
      <c r="AG322" s="296"/>
      <c r="AH322" s="408">
        <f t="shared" si="51"/>
        <v>0</v>
      </c>
      <c r="AI322" s="408">
        <f t="shared" si="52"/>
        <v>0</v>
      </c>
      <c r="AJ322" s="408">
        <f t="shared" si="53"/>
        <v>0</v>
      </c>
      <c r="AK322" s="408"/>
      <c r="AL322" s="408">
        <f t="shared" si="54"/>
        <v>0</v>
      </c>
      <c r="AM322" s="408">
        <f t="shared" si="55"/>
        <v>0</v>
      </c>
    </row>
    <row r="323" spans="1:39">
      <c r="A323" s="308">
        <v>313</v>
      </c>
      <c r="B323" s="111" t="s">
        <v>1643</v>
      </c>
      <c r="C323" s="54" t="s">
        <v>1408</v>
      </c>
      <c r="D323" s="277" t="s">
        <v>1409</v>
      </c>
      <c r="E323" s="399">
        <f>MAX(E324:E331)</f>
        <v>0</v>
      </c>
      <c r="F323" s="578">
        <f>F324+MAX(F325,F326,F327,F328,F329,F330)+F331</f>
        <v>0</v>
      </c>
      <c r="G323" s="399">
        <f>MAX(G324:G331)</f>
        <v>0</v>
      </c>
      <c r="H323" s="399">
        <f>MAX(H324:H331)</f>
        <v>0</v>
      </c>
      <c r="I323" s="399">
        <f>MAX(I324:I331)</f>
        <v>0</v>
      </c>
      <c r="J323" s="398">
        <f t="shared" si="57"/>
        <v>0</v>
      </c>
      <c r="K323" s="399">
        <f>SUM(K324:K331)</f>
        <v>0</v>
      </c>
      <c r="L323" s="399">
        <f>SUM(L324:L331)</f>
        <v>0</v>
      </c>
      <c r="M323" s="399">
        <f>SUM(M324:M331)</f>
        <v>0</v>
      </c>
      <c r="N323" s="399">
        <f>SUM(N324:N331)</f>
        <v>0</v>
      </c>
      <c r="O323" s="277" t="s">
        <v>782</v>
      </c>
      <c r="P323" s="301" t="s">
        <v>782</v>
      </c>
      <c r="Q323" s="301" t="s">
        <v>782</v>
      </c>
      <c r="R323" s="301" t="s">
        <v>782</v>
      </c>
      <c r="S323" s="301" t="s">
        <v>782</v>
      </c>
      <c r="T323" s="301" t="s">
        <v>782</v>
      </c>
      <c r="U323" s="301" t="s">
        <v>782</v>
      </c>
      <c r="V323" s="301" t="s">
        <v>782</v>
      </c>
      <c r="W323" s="301" t="s">
        <v>782</v>
      </c>
      <c r="X323" s="301" t="s">
        <v>782</v>
      </c>
      <c r="Y323" s="301" t="s">
        <v>782</v>
      </c>
      <c r="Z323" s="301" t="s">
        <v>782</v>
      </c>
      <c r="AA323" s="301" t="s">
        <v>782</v>
      </c>
      <c r="AB323" s="301" t="s">
        <v>782</v>
      </c>
      <c r="AC323" s="312"/>
      <c r="AD323" s="301"/>
      <c r="AE323" s="322"/>
      <c r="AF323" s="301"/>
      <c r="AG323" s="296"/>
      <c r="AH323" s="408">
        <f t="shared" si="51"/>
        <v>0</v>
      </c>
      <c r="AI323" s="408">
        <f t="shared" si="52"/>
        <v>0</v>
      </c>
      <c r="AJ323" s="408">
        <f t="shared" si="53"/>
        <v>0</v>
      </c>
      <c r="AK323" s="408"/>
      <c r="AL323" s="408">
        <f t="shared" si="54"/>
        <v>0</v>
      </c>
      <c r="AM323" s="408">
        <f t="shared" si="55"/>
        <v>0</v>
      </c>
    </row>
    <row r="324" spans="1:39">
      <c r="A324" s="308">
        <v>314</v>
      </c>
      <c r="B324" s="111" t="s">
        <v>1451</v>
      </c>
      <c r="C324" s="54" t="s">
        <v>1408</v>
      </c>
      <c r="D324" s="277" t="s">
        <v>1409</v>
      </c>
      <c r="E324" s="323"/>
      <c r="F324" s="319"/>
      <c r="G324" s="277"/>
      <c r="H324" s="277"/>
      <c r="I324" s="318"/>
      <c r="J324" s="398">
        <f t="shared" si="57"/>
        <v>0</v>
      </c>
      <c r="K324" s="277"/>
      <c r="L324" s="277"/>
      <c r="M324" s="277"/>
      <c r="N324" s="301"/>
      <c r="O324" s="301" t="s">
        <v>782</v>
      </c>
      <c r="P324" s="301" t="s">
        <v>782</v>
      </c>
      <c r="Q324" s="301" t="s">
        <v>782</v>
      </c>
      <c r="R324" s="301" t="s">
        <v>782</v>
      </c>
      <c r="S324" s="301" t="s">
        <v>782</v>
      </c>
      <c r="T324" s="301" t="s">
        <v>782</v>
      </c>
      <c r="U324" s="301" t="s">
        <v>782</v>
      </c>
      <c r="V324" s="301" t="s">
        <v>782</v>
      </c>
      <c r="W324" s="301" t="s">
        <v>782</v>
      </c>
      <c r="X324" s="301" t="s">
        <v>782</v>
      </c>
      <c r="Y324" s="301" t="s">
        <v>782</v>
      </c>
      <c r="Z324" s="310"/>
      <c r="AA324" s="310"/>
      <c r="AB324" s="301" t="s">
        <v>782</v>
      </c>
      <c r="AC324" s="312"/>
      <c r="AD324" s="301"/>
      <c r="AE324" s="322"/>
      <c r="AF324" s="301"/>
      <c r="AG324" s="296"/>
      <c r="AH324" s="408">
        <f t="shared" si="51"/>
        <v>0</v>
      </c>
      <c r="AI324" s="408">
        <f t="shared" si="52"/>
        <v>0</v>
      </c>
      <c r="AJ324" s="408">
        <f t="shared" si="53"/>
        <v>0</v>
      </c>
      <c r="AK324" s="408"/>
      <c r="AL324" s="408">
        <f t="shared" si="54"/>
        <v>0</v>
      </c>
      <c r="AM324" s="408">
        <f t="shared" si="55"/>
        <v>0</v>
      </c>
    </row>
    <row r="325" spans="1:39">
      <c r="A325" s="308">
        <v>315</v>
      </c>
      <c r="B325" s="111" t="s">
        <v>1657</v>
      </c>
      <c r="C325" s="54" t="s">
        <v>1408</v>
      </c>
      <c r="D325" s="277" t="s">
        <v>1409</v>
      </c>
      <c r="E325" s="323"/>
      <c r="F325" s="319"/>
      <c r="G325" s="277"/>
      <c r="H325" s="277"/>
      <c r="I325" s="318"/>
      <c r="J325" s="398">
        <f t="shared" si="57"/>
        <v>0</v>
      </c>
      <c r="K325" s="277"/>
      <c r="L325" s="277"/>
      <c r="M325" s="277"/>
      <c r="N325" s="301"/>
      <c r="O325" s="301" t="s">
        <v>782</v>
      </c>
      <c r="P325" s="301" t="s">
        <v>782</v>
      </c>
      <c r="Q325" s="301" t="s">
        <v>782</v>
      </c>
      <c r="R325" s="301" t="s">
        <v>782</v>
      </c>
      <c r="S325" s="301" t="s">
        <v>782</v>
      </c>
      <c r="T325" s="301" t="s">
        <v>782</v>
      </c>
      <c r="U325" s="301" t="s">
        <v>782</v>
      </c>
      <c r="V325" s="301" t="s">
        <v>782</v>
      </c>
      <c r="W325" s="301" t="s">
        <v>782</v>
      </c>
      <c r="X325" s="301" t="s">
        <v>782</v>
      </c>
      <c r="Y325" s="301" t="s">
        <v>782</v>
      </c>
      <c r="Z325" s="310"/>
      <c r="AA325" s="310"/>
      <c r="AB325" s="301" t="s">
        <v>782</v>
      </c>
      <c r="AC325" s="312"/>
      <c r="AD325" s="301"/>
      <c r="AE325" s="322"/>
      <c r="AF325" s="301"/>
      <c r="AG325" s="296"/>
      <c r="AH325" s="408">
        <f t="shared" ref="AH325:AH388" si="58">F325-E325</f>
        <v>0</v>
      </c>
      <c r="AI325" s="408">
        <f t="shared" ref="AI325:AI388" si="59">E325-G325</f>
        <v>0</v>
      </c>
      <c r="AJ325" s="408">
        <f t="shared" ref="AJ325:AJ388" si="60">G325-H325</f>
        <v>0</v>
      </c>
      <c r="AK325" s="408"/>
      <c r="AL325" s="408">
        <f t="shared" ref="AL325:AL388" si="61">J325-I325</f>
        <v>0</v>
      </c>
      <c r="AM325" s="408">
        <f t="shared" ref="AM325:AM388" si="62">J325-M325</f>
        <v>0</v>
      </c>
    </row>
    <row r="326" spans="1:39">
      <c r="A326" s="308">
        <v>316</v>
      </c>
      <c r="B326" s="111" t="s">
        <v>1450</v>
      </c>
      <c r="C326" s="54" t="s">
        <v>1408</v>
      </c>
      <c r="D326" s="277" t="s">
        <v>1409</v>
      </c>
      <c r="E326" s="323"/>
      <c r="F326" s="319"/>
      <c r="G326" s="277"/>
      <c r="H326" s="277"/>
      <c r="I326" s="318"/>
      <c r="J326" s="398">
        <f t="shared" si="57"/>
        <v>0</v>
      </c>
      <c r="K326" s="277"/>
      <c r="L326" s="277"/>
      <c r="M326" s="277"/>
      <c r="N326" s="301"/>
      <c r="O326" s="301" t="s">
        <v>782</v>
      </c>
      <c r="P326" s="301" t="s">
        <v>782</v>
      </c>
      <c r="Q326" s="301" t="s">
        <v>782</v>
      </c>
      <c r="R326" s="301" t="s">
        <v>782</v>
      </c>
      <c r="S326" s="301" t="s">
        <v>782</v>
      </c>
      <c r="T326" s="301" t="s">
        <v>782</v>
      </c>
      <c r="U326" s="301" t="s">
        <v>782</v>
      </c>
      <c r="V326" s="301" t="s">
        <v>782</v>
      </c>
      <c r="W326" s="301" t="s">
        <v>782</v>
      </c>
      <c r="X326" s="301" t="s">
        <v>782</v>
      </c>
      <c r="Y326" s="301" t="s">
        <v>782</v>
      </c>
      <c r="Z326" s="310"/>
      <c r="AA326" s="310"/>
      <c r="AB326" s="301" t="s">
        <v>782</v>
      </c>
      <c r="AC326" s="312"/>
      <c r="AD326" s="301"/>
      <c r="AE326" s="322"/>
      <c r="AF326" s="301"/>
      <c r="AG326" s="296"/>
      <c r="AH326" s="408">
        <f t="shared" si="58"/>
        <v>0</v>
      </c>
      <c r="AI326" s="408">
        <f t="shared" si="59"/>
        <v>0</v>
      </c>
      <c r="AJ326" s="408">
        <f t="shared" si="60"/>
        <v>0</v>
      </c>
      <c r="AK326" s="408"/>
      <c r="AL326" s="408">
        <f t="shared" si="61"/>
        <v>0</v>
      </c>
      <c r="AM326" s="408">
        <f t="shared" si="62"/>
        <v>0</v>
      </c>
    </row>
    <row r="327" spans="1:39">
      <c r="A327" s="308">
        <v>317</v>
      </c>
      <c r="B327" s="111" t="s">
        <v>1639</v>
      </c>
      <c r="C327" s="54" t="s">
        <v>1408</v>
      </c>
      <c r="D327" s="277" t="s">
        <v>1409</v>
      </c>
      <c r="E327" s="323"/>
      <c r="F327" s="319"/>
      <c r="G327" s="277"/>
      <c r="H327" s="277"/>
      <c r="I327" s="318"/>
      <c r="J327" s="398">
        <f t="shared" si="57"/>
        <v>0</v>
      </c>
      <c r="K327" s="277"/>
      <c r="L327" s="277"/>
      <c r="M327" s="277"/>
      <c r="N327" s="301"/>
      <c r="O327" s="301" t="s">
        <v>782</v>
      </c>
      <c r="P327" s="301" t="s">
        <v>782</v>
      </c>
      <c r="Q327" s="301" t="s">
        <v>782</v>
      </c>
      <c r="R327" s="301" t="s">
        <v>782</v>
      </c>
      <c r="S327" s="301" t="s">
        <v>782</v>
      </c>
      <c r="T327" s="301" t="s">
        <v>782</v>
      </c>
      <c r="U327" s="301" t="s">
        <v>782</v>
      </c>
      <c r="V327" s="301" t="s">
        <v>782</v>
      </c>
      <c r="W327" s="301" t="s">
        <v>782</v>
      </c>
      <c r="X327" s="301" t="s">
        <v>782</v>
      </c>
      <c r="Y327" s="301" t="s">
        <v>782</v>
      </c>
      <c r="Z327" s="310"/>
      <c r="AA327" s="310"/>
      <c r="AB327" s="301" t="s">
        <v>782</v>
      </c>
      <c r="AC327" s="312"/>
      <c r="AD327" s="301"/>
      <c r="AE327" s="322"/>
      <c r="AF327" s="301"/>
      <c r="AG327" s="296"/>
      <c r="AH327" s="408">
        <f t="shared" si="58"/>
        <v>0</v>
      </c>
      <c r="AI327" s="408">
        <f t="shared" si="59"/>
        <v>0</v>
      </c>
      <c r="AJ327" s="408">
        <f t="shared" si="60"/>
        <v>0</v>
      </c>
      <c r="AK327" s="408"/>
      <c r="AL327" s="408">
        <f t="shared" si="61"/>
        <v>0</v>
      </c>
      <c r="AM327" s="408">
        <f t="shared" si="62"/>
        <v>0</v>
      </c>
    </row>
    <row r="328" spans="1:39">
      <c r="A328" s="308">
        <v>318</v>
      </c>
      <c r="B328" s="111" t="s">
        <v>1640</v>
      </c>
      <c r="C328" s="54" t="s">
        <v>1408</v>
      </c>
      <c r="D328" s="277" t="s">
        <v>1409</v>
      </c>
      <c r="E328" s="323"/>
      <c r="F328" s="319"/>
      <c r="G328" s="277"/>
      <c r="H328" s="277"/>
      <c r="I328" s="318"/>
      <c r="J328" s="398">
        <f t="shared" si="57"/>
        <v>0</v>
      </c>
      <c r="K328" s="277"/>
      <c r="L328" s="277"/>
      <c r="M328" s="277"/>
      <c r="N328" s="301"/>
      <c r="O328" s="301" t="s">
        <v>782</v>
      </c>
      <c r="P328" s="301" t="s">
        <v>782</v>
      </c>
      <c r="Q328" s="301" t="s">
        <v>782</v>
      </c>
      <c r="R328" s="301" t="s">
        <v>782</v>
      </c>
      <c r="S328" s="301" t="s">
        <v>782</v>
      </c>
      <c r="T328" s="301" t="s">
        <v>782</v>
      </c>
      <c r="U328" s="301" t="s">
        <v>782</v>
      </c>
      <c r="V328" s="301" t="s">
        <v>782</v>
      </c>
      <c r="W328" s="301" t="s">
        <v>782</v>
      </c>
      <c r="X328" s="301" t="s">
        <v>782</v>
      </c>
      <c r="Y328" s="301" t="s">
        <v>782</v>
      </c>
      <c r="Z328" s="310"/>
      <c r="AA328" s="310"/>
      <c r="AB328" s="301" t="s">
        <v>782</v>
      </c>
      <c r="AC328" s="312"/>
      <c r="AD328" s="301"/>
      <c r="AE328" s="322"/>
      <c r="AF328" s="301"/>
      <c r="AG328" s="296"/>
      <c r="AH328" s="408">
        <f t="shared" si="58"/>
        <v>0</v>
      </c>
      <c r="AI328" s="408">
        <f t="shared" si="59"/>
        <v>0</v>
      </c>
      <c r="AJ328" s="408">
        <f t="shared" si="60"/>
        <v>0</v>
      </c>
      <c r="AK328" s="408"/>
      <c r="AL328" s="408">
        <f t="shared" si="61"/>
        <v>0</v>
      </c>
      <c r="AM328" s="408">
        <f t="shared" si="62"/>
        <v>0</v>
      </c>
    </row>
    <row r="329" spans="1:39">
      <c r="A329" s="308">
        <v>319</v>
      </c>
      <c r="B329" s="111" t="s">
        <v>1697</v>
      </c>
      <c r="C329" s="54" t="s">
        <v>1408</v>
      </c>
      <c r="D329" s="277" t="s">
        <v>1409</v>
      </c>
      <c r="E329" s="323"/>
      <c r="F329" s="319"/>
      <c r="G329" s="277"/>
      <c r="H329" s="277"/>
      <c r="I329" s="318"/>
      <c r="J329" s="398">
        <f t="shared" si="57"/>
        <v>0</v>
      </c>
      <c r="K329" s="277"/>
      <c r="L329" s="277"/>
      <c r="M329" s="277"/>
      <c r="N329" s="301"/>
      <c r="O329" s="301" t="s">
        <v>782</v>
      </c>
      <c r="P329" s="301" t="s">
        <v>782</v>
      </c>
      <c r="Q329" s="301" t="s">
        <v>782</v>
      </c>
      <c r="R329" s="301" t="s">
        <v>782</v>
      </c>
      <c r="S329" s="301" t="s">
        <v>782</v>
      </c>
      <c r="T329" s="301" t="s">
        <v>782</v>
      </c>
      <c r="U329" s="301" t="s">
        <v>782</v>
      </c>
      <c r="V329" s="301" t="s">
        <v>782</v>
      </c>
      <c r="W329" s="301" t="s">
        <v>782</v>
      </c>
      <c r="X329" s="301" t="s">
        <v>782</v>
      </c>
      <c r="Y329" s="301" t="s">
        <v>782</v>
      </c>
      <c r="Z329" s="310"/>
      <c r="AA329" s="310"/>
      <c r="AB329" s="301" t="s">
        <v>782</v>
      </c>
      <c r="AC329" s="312"/>
      <c r="AD329" s="301"/>
      <c r="AE329" s="322"/>
      <c r="AF329" s="301"/>
      <c r="AG329" s="296"/>
      <c r="AH329" s="408">
        <f t="shared" si="58"/>
        <v>0</v>
      </c>
      <c r="AI329" s="408">
        <f t="shared" si="59"/>
        <v>0</v>
      </c>
      <c r="AJ329" s="408">
        <f t="shared" si="60"/>
        <v>0</v>
      </c>
      <c r="AK329" s="408"/>
      <c r="AL329" s="408">
        <f t="shared" si="61"/>
        <v>0</v>
      </c>
      <c r="AM329" s="408">
        <f t="shared" si="62"/>
        <v>0</v>
      </c>
    </row>
    <row r="330" spans="1:39">
      <c r="A330" s="308">
        <v>320</v>
      </c>
      <c r="B330" s="111" t="s">
        <v>1696</v>
      </c>
      <c r="C330" s="54" t="s">
        <v>1408</v>
      </c>
      <c r="D330" s="277" t="s">
        <v>1409</v>
      </c>
      <c r="E330" s="323"/>
      <c r="F330" s="319"/>
      <c r="G330" s="277"/>
      <c r="H330" s="277"/>
      <c r="I330" s="318"/>
      <c r="J330" s="398">
        <f t="shared" si="57"/>
        <v>0</v>
      </c>
      <c r="K330" s="277"/>
      <c r="L330" s="277"/>
      <c r="M330" s="277"/>
      <c r="N330" s="301"/>
      <c r="O330" s="301" t="s">
        <v>782</v>
      </c>
      <c r="P330" s="301" t="s">
        <v>782</v>
      </c>
      <c r="Q330" s="301" t="s">
        <v>782</v>
      </c>
      <c r="R330" s="301" t="s">
        <v>782</v>
      </c>
      <c r="S330" s="301" t="s">
        <v>782</v>
      </c>
      <c r="T330" s="301" t="s">
        <v>782</v>
      </c>
      <c r="U330" s="301" t="s">
        <v>782</v>
      </c>
      <c r="V330" s="301" t="s">
        <v>782</v>
      </c>
      <c r="W330" s="301" t="s">
        <v>782</v>
      </c>
      <c r="X330" s="301" t="s">
        <v>782</v>
      </c>
      <c r="Y330" s="301" t="s">
        <v>782</v>
      </c>
      <c r="Z330" s="310"/>
      <c r="AA330" s="310"/>
      <c r="AB330" s="301" t="s">
        <v>782</v>
      </c>
      <c r="AC330" s="312"/>
      <c r="AD330" s="301"/>
      <c r="AE330" s="322"/>
      <c r="AF330" s="301"/>
      <c r="AG330" s="296"/>
      <c r="AH330" s="408">
        <f t="shared" si="58"/>
        <v>0</v>
      </c>
      <c r="AI330" s="408">
        <f t="shared" si="59"/>
        <v>0</v>
      </c>
      <c r="AJ330" s="408">
        <f t="shared" si="60"/>
        <v>0</v>
      </c>
      <c r="AK330" s="408"/>
      <c r="AL330" s="408">
        <f t="shared" si="61"/>
        <v>0</v>
      </c>
      <c r="AM330" s="408">
        <f t="shared" si="62"/>
        <v>0</v>
      </c>
    </row>
    <row r="331" spans="1:39">
      <c r="A331" s="308">
        <v>321</v>
      </c>
      <c r="B331" s="111" t="s">
        <v>1638</v>
      </c>
      <c r="C331" s="54" t="s">
        <v>1408</v>
      </c>
      <c r="D331" s="277" t="s">
        <v>1409</v>
      </c>
      <c r="E331" s="277"/>
      <c r="F331" s="277"/>
      <c r="G331" s="277"/>
      <c r="H331" s="277"/>
      <c r="I331" s="277"/>
      <c r="J331" s="398">
        <f t="shared" si="57"/>
        <v>0</v>
      </c>
      <c r="K331" s="277"/>
      <c r="L331" s="277"/>
      <c r="M331" s="277"/>
      <c r="N331" s="301"/>
      <c r="O331" s="301" t="s">
        <v>782</v>
      </c>
      <c r="P331" s="301" t="s">
        <v>782</v>
      </c>
      <c r="Q331" s="301" t="s">
        <v>782</v>
      </c>
      <c r="R331" s="301" t="s">
        <v>782</v>
      </c>
      <c r="S331" s="301" t="s">
        <v>782</v>
      </c>
      <c r="T331" s="301" t="s">
        <v>782</v>
      </c>
      <c r="U331" s="301" t="s">
        <v>782</v>
      </c>
      <c r="V331" s="301" t="s">
        <v>782</v>
      </c>
      <c r="W331" s="301" t="s">
        <v>782</v>
      </c>
      <c r="X331" s="301" t="s">
        <v>782</v>
      </c>
      <c r="Y331" s="301" t="s">
        <v>782</v>
      </c>
      <c r="Z331" s="310"/>
      <c r="AA331" s="310"/>
      <c r="AB331" s="301" t="s">
        <v>782</v>
      </c>
      <c r="AC331" s="312"/>
      <c r="AD331" s="301"/>
      <c r="AE331" s="322"/>
      <c r="AF331" s="301"/>
      <c r="AG331" s="296"/>
      <c r="AH331" s="408">
        <f t="shared" si="58"/>
        <v>0</v>
      </c>
      <c r="AI331" s="408">
        <f t="shared" si="59"/>
        <v>0</v>
      </c>
      <c r="AJ331" s="408">
        <f t="shared" si="60"/>
        <v>0</v>
      </c>
      <c r="AK331" s="408"/>
      <c r="AL331" s="408">
        <f t="shared" si="61"/>
        <v>0</v>
      </c>
      <c r="AM331" s="408">
        <f t="shared" si="62"/>
        <v>0</v>
      </c>
    </row>
    <row r="332" spans="1:39" ht="41.4">
      <c r="A332" s="308">
        <v>322</v>
      </c>
      <c r="B332" s="111" t="s">
        <v>1726</v>
      </c>
      <c r="C332" s="54" t="s">
        <v>1408</v>
      </c>
      <c r="D332" s="278"/>
      <c r="E332" s="578">
        <f>MAX(E333,E342)</f>
        <v>0</v>
      </c>
      <c r="F332" s="399">
        <f>SUM(F333,F342)</f>
        <v>0</v>
      </c>
      <c r="G332" s="399">
        <f>MAX(G333,G342)</f>
        <v>0</v>
      </c>
      <c r="H332" s="399">
        <f>MAX(H333,H342)</f>
        <v>0</v>
      </c>
      <c r="I332" s="578">
        <f>MAX(I333,I342)</f>
        <v>0</v>
      </c>
      <c r="J332" s="398">
        <f t="shared" si="57"/>
        <v>0</v>
      </c>
      <c r="K332" s="399">
        <f>SUM(K333,K342)</f>
        <v>0</v>
      </c>
      <c r="L332" s="399">
        <f>SUM(L333,L342)</f>
        <v>0</v>
      </c>
      <c r="M332" s="399">
        <f>SUM(M333,M342)</f>
        <v>0</v>
      </c>
      <c r="N332" s="399">
        <f>SUM(N333,N342)</f>
        <v>0</v>
      </c>
      <c r="O332" s="277" t="s">
        <v>782</v>
      </c>
      <c r="P332" s="301" t="s">
        <v>782</v>
      </c>
      <c r="Q332" s="301" t="s">
        <v>782</v>
      </c>
      <c r="R332" s="301" t="s">
        <v>782</v>
      </c>
      <c r="S332" s="301" t="s">
        <v>782</v>
      </c>
      <c r="T332" s="301" t="s">
        <v>782</v>
      </c>
      <c r="U332" s="301" t="s">
        <v>782</v>
      </c>
      <c r="V332" s="301" t="s">
        <v>782</v>
      </c>
      <c r="W332" s="301" t="s">
        <v>782</v>
      </c>
      <c r="X332" s="301" t="s">
        <v>782</v>
      </c>
      <c r="Y332" s="301" t="s">
        <v>782</v>
      </c>
      <c r="Z332" s="301" t="s">
        <v>782</v>
      </c>
      <c r="AA332" s="301" t="s">
        <v>782</v>
      </c>
      <c r="AB332" s="301" t="s">
        <v>782</v>
      </c>
      <c r="AC332" s="312"/>
      <c r="AD332" s="301"/>
      <c r="AE332" s="322"/>
      <c r="AF332" s="301"/>
      <c r="AG332" s="400">
        <f>D332-E332</f>
        <v>0</v>
      </c>
      <c r="AH332" s="408">
        <f t="shared" si="58"/>
        <v>0</v>
      </c>
      <c r="AI332" s="408">
        <f t="shared" si="59"/>
        <v>0</v>
      </c>
      <c r="AJ332" s="408">
        <f t="shared" si="60"/>
        <v>0</v>
      </c>
      <c r="AK332" s="408">
        <f>D332-I332</f>
        <v>0</v>
      </c>
      <c r="AL332" s="408">
        <f t="shared" si="61"/>
        <v>0</v>
      </c>
      <c r="AM332" s="408">
        <f t="shared" si="62"/>
        <v>0</v>
      </c>
    </row>
    <row r="333" spans="1:39">
      <c r="A333" s="308">
        <v>323</v>
      </c>
      <c r="B333" s="111" t="s">
        <v>1676</v>
      </c>
      <c r="C333" s="54" t="s">
        <v>1408</v>
      </c>
      <c r="D333" s="277" t="s">
        <v>1409</v>
      </c>
      <c r="E333" s="399">
        <f>MAX(E334:E341)</f>
        <v>0</v>
      </c>
      <c r="F333" s="399">
        <f>MAX(F334,F335)+SUM(F336,F337)+MAX(F338,F339,F340,F341)</f>
        <v>0</v>
      </c>
      <c r="G333" s="399">
        <f>MAX(G334:G341)</f>
        <v>0</v>
      </c>
      <c r="H333" s="578">
        <f>MAX(H334:H341)</f>
        <v>0</v>
      </c>
      <c r="I333" s="399">
        <f>MAX(I334:I341)</f>
        <v>0</v>
      </c>
      <c r="J333" s="398">
        <f t="shared" si="57"/>
        <v>0</v>
      </c>
      <c r="K333" s="399">
        <f>SUM(K334:K341)</f>
        <v>0</v>
      </c>
      <c r="L333" s="399">
        <f>SUM(L334:L341)</f>
        <v>0</v>
      </c>
      <c r="M333" s="399">
        <f>SUM(M334:M341)</f>
        <v>0</v>
      </c>
      <c r="N333" s="399">
        <f>SUM(N334:N341)</f>
        <v>0</v>
      </c>
      <c r="O333" s="277" t="s">
        <v>782</v>
      </c>
      <c r="P333" s="301" t="s">
        <v>782</v>
      </c>
      <c r="Q333" s="301" t="s">
        <v>782</v>
      </c>
      <c r="R333" s="301" t="s">
        <v>782</v>
      </c>
      <c r="S333" s="301" t="s">
        <v>782</v>
      </c>
      <c r="T333" s="301" t="s">
        <v>782</v>
      </c>
      <c r="U333" s="301" t="s">
        <v>782</v>
      </c>
      <c r="V333" s="301" t="s">
        <v>782</v>
      </c>
      <c r="W333" s="301" t="s">
        <v>782</v>
      </c>
      <c r="X333" s="301" t="s">
        <v>782</v>
      </c>
      <c r="Y333" s="301" t="s">
        <v>782</v>
      </c>
      <c r="Z333" s="301" t="s">
        <v>782</v>
      </c>
      <c r="AA333" s="301" t="s">
        <v>782</v>
      </c>
      <c r="AB333" s="301" t="s">
        <v>782</v>
      </c>
      <c r="AC333" s="312"/>
      <c r="AD333" s="301"/>
      <c r="AE333" s="322"/>
      <c r="AF333" s="301"/>
      <c r="AG333" s="296"/>
      <c r="AH333" s="408">
        <f t="shared" si="58"/>
        <v>0</v>
      </c>
      <c r="AI333" s="408">
        <f t="shared" si="59"/>
        <v>0</v>
      </c>
      <c r="AJ333" s="408">
        <f t="shared" si="60"/>
        <v>0</v>
      </c>
      <c r="AK333" s="408"/>
      <c r="AL333" s="408">
        <f t="shared" si="61"/>
        <v>0</v>
      </c>
      <c r="AM333" s="408">
        <f t="shared" si="62"/>
        <v>0</v>
      </c>
    </row>
    <row r="334" spans="1:39" ht="16.8">
      <c r="A334" s="308">
        <v>324</v>
      </c>
      <c r="B334" s="111" t="s">
        <v>1725</v>
      </c>
      <c r="C334" s="54" t="s">
        <v>1408</v>
      </c>
      <c r="D334" s="277" t="s">
        <v>1409</v>
      </c>
      <c r="E334" s="323"/>
      <c r="F334" s="319"/>
      <c r="G334" s="277"/>
      <c r="H334" s="277"/>
      <c r="I334" s="318"/>
      <c r="J334" s="398">
        <f t="shared" si="57"/>
        <v>0</v>
      </c>
      <c r="K334" s="277"/>
      <c r="L334" s="277"/>
      <c r="M334" s="277"/>
      <c r="N334" s="301"/>
      <c r="O334" s="301" t="s">
        <v>782</v>
      </c>
      <c r="P334" s="301" t="s">
        <v>782</v>
      </c>
      <c r="Q334" s="301" t="s">
        <v>782</v>
      </c>
      <c r="R334" s="301" t="s">
        <v>782</v>
      </c>
      <c r="S334" s="301" t="s">
        <v>782</v>
      </c>
      <c r="T334" s="301" t="s">
        <v>782</v>
      </c>
      <c r="U334" s="310"/>
      <c r="V334" s="301" t="s">
        <v>782</v>
      </c>
      <c r="W334" s="301" t="s">
        <v>782</v>
      </c>
      <c r="X334" s="301" t="s">
        <v>782</v>
      </c>
      <c r="Y334" s="301" t="s">
        <v>782</v>
      </c>
      <c r="Z334" s="301" t="s">
        <v>782</v>
      </c>
      <c r="AA334" s="301" t="s">
        <v>782</v>
      </c>
      <c r="AB334" s="310"/>
      <c r="AC334" s="412" t="s">
        <v>3049</v>
      </c>
      <c r="AD334" s="301"/>
      <c r="AE334" s="322"/>
      <c r="AF334" s="301"/>
      <c r="AG334" s="296"/>
      <c r="AH334" s="408">
        <f t="shared" si="58"/>
        <v>0</v>
      </c>
      <c r="AI334" s="408">
        <f t="shared" si="59"/>
        <v>0</v>
      </c>
      <c r="AJ334" s="408">
        <f t="shared" si="60"/>
        <v>0</v>
      </c>
      <c r="AK334" s="408"/>
      <c r="AL334" s="408">
        <f t="shared" si="61"/>
        <v>0</v>
      </c>
      <c r="AM334" s="408">
        <f t="shared" si="62"/>
        <v>0</v>
      </c>
    </row>
    <row r="335" spans="1:39" ht="16.8">
      <c r="A335" s="308">
        <v>325</v>
      </c>
      <c r="B335" s="111" t="s">
        <v>1456</v>
      </c>
      <c r="C335" s="54" t="s">
        <v>1408</v>
      </c>
      <c r="D335" s="277" t="s">
        <v>1409</v>
      </c>
      <c r="E335" s="323"/>
      <c r="F335" s="319"/>
      <c r="G335" s="277"/>
      <c r="H335" s="277"/>
      <c r="I335" s="318"/>
      <c r="J335" s="398">
        <f t="shared" si="57"/>
        <v>0</v>
      </c>
      <c r="K335" s="277"/>
      <c r="L335" s="277"/>
      <c r="M335" s="277"/>
      <c r="N335" s="301"/>
      <c r="O335" s="301" t="s">
        <v>782</v>
      </c>
      <c r="P335" s="301" t="s">
        <v>782</v>
      </c>
      <c r="Q335" s="301" t="s">
        <v>782</v>
      </c>
      <c r="R335" s="301" t="s">
        <v>782</v>
      </c>
      <c r="S335" s="301" t="s">
        <v>782</v>
      </c>
      <c r="T335" s="301" t="s">
        <v>782</v>
      </c>
      <c r="U335" s="310"/>
      <c r="V335" s="301" t="s">
        <v>782</v>
      </c>
      <c r="W335" s="301" t="s">
        <v>782</v>
      </c>
      <c r="X335" s="301" t="s">
        <v>782</v>
      </c>
      <c r="Y335" s="301" t="s">
        <v>782</v>
      </c>
      <c r="Z335" s="301" t="s">
        <v>782</v>
      </c>
      <c r="AA335" s="301" t="s">
        <v>782</v>
      </c>
      <c r="AB335" s="310"/>
      <c r="AC335" s="412" t="s">
        <v>3049</v>
      </c>
      <c r="AD335" s="301"/>
      <c r="AE335" s="322"/>
      <c r="AF335" s="301"/>
      <c r="AG335" s="296"/>
      <c r="AH335" s="408">
        <f t="shared" si="58"/>
        <v>0</v>
      </c>
      <c r="AI335" s="408">
        <f t="shared" si="59"/>
        <v>0</v>
      </c>
      <c r="AJ335" s="408">
        <f t="shared" si="60"/>
        <v>0</v>
      </c>
      <c r="AK335" s="408"/>
      <c r="AL335" s="408">
        <f t="shared" si="61"/>
        <v>0</v>
      </c>
      <c r="AM335" s="408">
        <f t="shared" si="62"/>
        <v>0</v>
      </c>
    </row>
    <row r="336" spans="1:39" ht="27.6">
      <c r="A336" s="308">
        <v>326</v>
      </c>
      <c r="B336" s="111" t="s">
        <v>1457</v>
      </c>
      <c r="C336" s="54" t="s">
        <v>1408</v>
      </c>
      <c r="D336" s="277" t="s">
        <v>1409</v>
      </c>
      <c r="E336" s="323"/>
      <c r="F336" s="319"/>
      <c r="G336" s="277"/>
      <c r="H336" s="277"/>
      <c r="I336" s="318"/>
      <c r="J336" s="398">
        <f t="shared" si="57"/>
        <v>0</v>
      </c>
      <c r="K336" s="277"/>
      <c r="L336" s="277"/>
      <c r="M336" s="277"/>
      <c r="N336" s="301"/>
      <c r="O336" s="385"/>
      <c r="P336" s="301" t="s">
        <v>782</v>
      </c>
      <c r="Q336" s="301" t="s">
        <v>782</v>
      </c>
      <c r="R336" s="301" t="s">
        <v>782</v>
      </c>
      <c r="S336" s="301" t="s">
        <v>782</v>
      </c>
      <c r="T336" s="310"/>
      <c r="U336" s="310"/>
      <c r="V336" s="301" t="s">
        <v>782</v>
      </c>
      <c r="W336" s="301" t="s">
        <v>782</v>
      </c>
      <c r="X336" s="301" t="s">
        <v>782</v>
      </c>
      <c r="Y336" s="301" t="s">
        <v>782</v>
      </c>
      <c r="Z336" s="301" t="s">
        <v>782</v>
      </c>
      <c r="AA336" s="301" t="s">
        <v>782</v>
      </c>
      <c r="AB336" s="310"/>
      <c r="AC336" s="312"/>
      <c r="AD336" s="301"/>
      <c r="AE336" s="322"/>
      <c r="AF336" s="301"/>
      <c r="AG336" s="296"/>
      <c r="AH336" s="408">
        <f t="shared" si="58"/>
        <v>0</v>
      </c>
      <c r="AI336" s="408">
        <f t="shared" si="59"/>
        <v>0</v>
      </c>
      <c r="AJ336" s="408">
        <f t="shared" si="60"/>
        <v>0</v>
      </c>
      <c r="AK336" s="408"/>
      <c r="AL336" s="408">
        <f t="shared" si="61"/>
        <v>0</v>
      </c>
      <c r="AM336" s="408">
        <f t="shared" si="62"/>
        <v>0</v>
      </c>
    </row>
    <row r="337" spans="1:39">
      <c r="A337" s="308">
        <v>327</v>
      </c>
      <c r="B337" s="111" t="s">
        <v>1442</v>
      </c>
      <c r="C337" s="54" t="s">
        <v>1408</v>
      </c>
      <c r="D337" s="277" t="s">
        <v>1409</v>
      </c>
      <c r="E337" s="323"/>
      <c r="F337" s="319"/>
      <c r="G337" s="277"/>
      <c r="H337" s="277"/>
      <c r="I337" s="318"/>
      <c r="J337" s="398">
        <f t="shared" si="57"/>
        <v>0</v>
      </c>
      <c r="K337" s="277"/>
      <c r="L337" s="277"/>
      <c r="M337" s="277"/>
      <c r="N337" s="301"/>
      <c r="O337" s="385"/>
      <c r="P337" s="301" t="s">
        <v>782</v>
      </c>
      <c r="Q337" s="301" t="s">
        <v>782</v>
      </c>
      <c r="R337" s="310"/>
      <c r="S337" s="301" t="s">
        <v>782</v>
      </c>
      <c r="T337" s="301" t="s">
        <v>782</v>
      </c>
      <c r="U337" s="301" t="s">
        <v>782</v>
      </c>
      <c r="V337" s="385"/>
      <c r="W337" s="301" t="s">
        <v>782</v>
      </c>
      <c r="X337" s="301" t="s">
        <v>782</v>
      </c>
      <c r="Y337" s="301" t="s">
        <v>782</v>
      </c>
      <c r="Z337" s="301" t="s">
        <v>782</v>
      </c>
      <c r="AA337" s="301" t="s">
        <v>782</v>
      </c>
      <c r="AB337" s="310"/>
      <c r="AC337" s="312" t="str">
        <f>R8</f>
        <v>% заселенных растений (органов)</v>
      </c>
      <c r="AD337" s="301"/>
      <c r="AE337" s="322"/>
      <c r="AF337" s="301"/>
      <c r="AG337" s="296"/>
      <c r="AH337" s="408">
        <f t="shared" si="58"/>
        <v>0</v>
      </c>
      <c r="AI337" s="408">
        <f t="shared" si="59"/>
        <v>0</v>
      </c>
      <c r="AJ337" s="408">
        <f t="shared" si="60"/>
        <v>0</v>
      </c>
      <c r="AK337" s="408"/>
      <c r="AL337" s="408">
        <f t="shared" si="61"/>
        <v>0</v>
      </c>
      <c r="AM337" s="408">
        <f t="shared" si="62"/>
        <v>0</v>
      </c>
    </row>
    <row r="338" spans="1:39" ht="29.25" customHeight="1">
      <c r="A338" s="308">
        <v>328</v>
      </c>
      <c r="B338" s="111" t="s">
        <v>1458</v>
      </c>
      <c r="C338" s="54" t="s">
        <v>1408</v>
      </c>
      <c r="D338" s="277" t="s">
        <v>1409</v>
      </c>
      <c r="E338" s="323"/>
      <c r="F338" s="319"/>
      <c r="G338" s="277"/>
      <c r="H338" s="277"/>
      <c r="I338" s="318"/>
      <c r="J338" s="398">
        <f t="shared" si="57"/>
        <v>0</v>
      </c>
      <c r="K338" s="277"/>
      <c r="L338" s="277"/>
      <c r="M338" s="277"/>
      <c r="N338" s="301"/>
      <c r="O338" s="385"/>
      <c r="P338" s="301" t="s">
        <v>782</v>
      </c>
      <c r="Q338" s="310"/>
      <c r="R338" s="310"/>
      <c r="S338" s="301" t="s">
        <v>782</v>
      </c>
      <c r="T338" s="301" t="s">
        <v>782</v>
      </c>
      <c r="U338" s="301" t="s">
        <v>782</v>
      </c>
      <c r="V338" s="301" t="s">
        <v>782</v>
      </c>
      <c r="W338" s="301" t="s">
        <v>782</v>
      </c>
      <c r="X338" s="301" t="s">
        <v>782</v>
      </c>
      <c r="Y338" s="301" t="s">
        <v>782</v>
      </c>
      <c r="Z338" s="301" t="s">
        <v>782</v>
      </c>
      <c r="AA338" s="301" t="s">
        <v>782</v>
      </c>
      <c r="AB338" s="310"/>
      <c r="AC338" s="312"/>
      <c r="AD338" s="301"/>
      <c r="AE338" s="322"/>
      <c r="AF338" s="301"/>
      <c r="AG338" s="296"/>
      <c r="AH338" s="408">
        <f t="shared" si="58"/>
        <v>0</v>
      </c>
      <c r="AI338" s="408">
        <f t="shared" si="59"/>
        <v>0</v>
      </c>
      <c r="AJ338" s="408">
        <f t="shared" si="60"/>
        <v>0</v>
      </c>
      <c r="AK338" s="408"/>
      <c r="AL338" s="408">
        <f t="shared" si="61"/>
        <v>0</v>
      </c>
      <c r="AM338" s="408">
        <f t="shared" si="62"/>
        <v>0</v>
      </c>
    </row>
    <row r="339" spans="1:39">
      <c r="A339" s="308">
        <v>329</v>
      </c>
      <c r="B339" s="111" t="s">
        <v>437</v>
      </c>
      <c r="C339" s="54" t="s">
        <v>1408</v>
      </c>
      <c r="D339" s="277" t="s">
        <v>1409</v>
      </c>
      <c r="E339" s="323"/>
      <c r="F339" s="319"/>
      <c r="G339" s="277"/>
      <c r="H339" s="277"/>
      <c r="I339" s="318"/>
      <c r="J339" s="398">
        <f t="shared" si="57"/>
        <v>0</v>
      </c>
      <c r="K339" s="277"/>
      <c r="L339" s="277"/>
      <c r="M339" s="277"/>
      <c r="N339" s="301"/>
      <c r="O339" s="385"/>
      <c r="P339" s="301" t="s">
        <v>782</v>
      </c>
      <c r="Q339" s="310"/>
      <c r="R339" s="301" t="s">
        <v>782</v>
      </c>
      <c r="S339" s="301" t="s">
        <v>782</v>
      </c>
      <c r="T339" s="301" t="s">
        <v>782</v>
      </c>
      <c r="U339" s="301" t="s">
        <v>782</v>
      </c>
      <c r="V339" s="301" t="s">
        <v>782</v>
      </c>
      <c r="W339" s="301" t="s">
        <v>782</v>
      </c>
      <c r="X339" s="301" t="s">
        <v>782</v>
      </c>
      <c r="Y339" s="301" t="s">
        <v>782</v>
      </c>
      <c r="Z339" s="301" t="s">
        <v>782</v>
      </c>
      <c r="AA339" s="301" t="s">
        <v>782</v>
      </c>
      <c r="AB339" s="310"/>
      <c r="AC339" s="312" t="str">
        <f>Q8</f>
        <v>экз./растение (орган)</v>
      </c>
      <c r="AD339" s="301"/>
      <c r="AE339" s="322"/>
      <c r="AF339" s="301"/>
      <c r="AG339" s="296"/>
      <c r="AH339" s="408">
        <f t="shared" si="58"/>
        <v>0</v>
      </c>
      <c r="AI339" s="408">
        <f t="shared" si="59"/>
        <v>0</v>
      </c>
      <c r="AJ339" s="408">
        <f t="shared" si="60"/>
        <v>0</v>
      </c>
      <c r="AK339" s="408"/>
      <c r="AL339" s="408">
        <f t="shared" si="61"/>
        <v>0</v>
      </c>
      <c r="AM339" s="408">
        <f t="shared" si="62"/>
        <v>0</v>
      </c>
    </row>
    <row r="340" spans="1:39" ht="16.8">
      <c r="A340" s="308">
        <v>330</v>
      </c>
      <c r="B340" s="111" t="s">
        <v>1460</v>
      </c>
      <c r="C340" s="54" t="s">
        <v>1408</v>
      </c>
      <c r="D340" s="277" t="s">
        <v>1409</v>
      </c>
      <c r="E340" s="323"/>
      <c r="F340" s="319"/>
      <c r="G340" s="277"/>
      <c r="H340" s="277"/>
      <c r="I340" s="318"/>
      <c r="J340" s="398">
        <f t="shared" si="57"/>
        <v>0</v>
      </c>
      <c r="K340" s="277"/>
      <c r="L340" s="277"/>
      <c r="M340" s="277"/>
      <c r="N340" s="301"/>
      <c r="O340" s="301" t="s">
        <v>782</v>
      </c>
      <c r="P340" s="301" t="s">
        <v>782</v>
      </c>
      <c r="Q340" s="301" t="s">
        <v>782</v>
      </c>
      <c r="R340" s="301" t="s">
        <v>782</v>
      </c>
      <c r="S340" s="301" t="s">
        <v>782</v>
      </c>
      <c r="T340" s="301" t="s">
        <v>782</v>
      </c>
      <c r="U340" s="310"/>
      <c r="V340" s="301" t="s">
        <v>782</v>
      </c>
      <c r="W340" s="301" t="s">
        <v>782</v>
      </c>
      <c r="X340" s="301" t="s">
        <v>782</v>
      </c>
      <c r="Y340" s="301" t="s">
        <v>782</v>
      </c>
      <c r="Z340" s="301" t="s">
        <v>782</v>
      </c>
      <c r="AA340" s="301" t="s">
        <v>782</v>
      </c>
      <c r="AB340" s="310"/>
      <c r="AC340" s="412" t="s">
        <v>3049</v>
      </c>
      <c r="AD340" s="301"/>
      <c r="AE340" s="322"/>
      <c r="AF340" s="301"/>
      <c r="AG340" s="296"/>
      <c r="AH340" s="408">
        <f t="shared" si="58"/>
        <v>0</v>
      </c>
      <c r="AI340" s="408">
        <f t="shared" si="59"/>
        <v>0</v>
      </c>
      <c r="AJ340" s="408">
        <f t="shared" si="60"/>
        <v>0</v>
      </c>
      <c r="AK340" s="408"/>
      <c r="AL340" s="408">
        <f t="shared" si="61"/>
        <v>0</v>
      </c>
      <c r="AM340" s="408">
        <f t="shared" si="62"/>
        <v>0</v>
      </c>
    </row>
    <row r="341" spans="1:39">
      <c r="A341" s="308">
        <v>331</v>
      </c>
      <c r="B341" s="111" t="s">
        <v>1419</v>
      </c>
      <c r="C341" s="54" t="s">
        <v>1408</v>
      </c>
      <c r="D341" s="277" t="s">
        <v>1409</v>
      </c>
      <c r="E341" s="323"/>
      <c r="F341" s="319"/>
      <c r="G341" s="277"/>
      <c r="H341" s="277"/>
      <c r="I341" s="318"/>
      <c r="J341" s="398">
        <f t="shared" si="57"/>
        <v>0</v>
      </c>
      <c r="K341" s="277"/>
      <c r="L341" s="277"/>
      <c r="M341" s="277"/>
      <c r="N341" s="301"/>
      <c r="O341" s="301" t="s">
        <v>782</v>
      </c>
      <c r="P341" s="301" t="s">
        <v>782</v>
      </c>
      <c r="Q341" s="301" t="s">
        <v>782</v>
      </c>
      <c r="R341" s="301" t="s">
        <v>782</v>
      </c>
      <c r="S341" s="301" t="s">
        <v>782</v>
      </c>
      <c r="T341" s="301" t="s">
        <v>782</v>
      </c>
      <c r="U341" s="301" t="s">
        <v>782</v>
      </c>
      <c r="V341" s="301" t="s">
        <v>782</v>
      </c>
      <c r="W341" s="301" t="s">
        <v>782</v>
      </c>
      <c r="X341" s="301" t="s">
        <v>782</v>
      </c>
      <c r="Y341" s="301" t="s">
        <v>782</v>
      </c>
      <c r="Z341" s="301" t="s">
        <v>782</v>
      </c>
      <c r="AA341" s="301" t="s">
        <v>782</v>
      </c>
      <c r="AB341" s="312" t="s">
        <v>782</v>
      </c>
      <c r="AC341" s="312"/>
      <c r="AD341" s="301"/>
      <c r="AE341" s="322"/>
      <c r="AF341" s="301"/>
      <c r="AG341" s="296"/>
      <c r="AH341" s="408">
        <f t="shared" si="58"/>
        <v>0</v>
      </c>
      <c r="AI341" s="408">
        <f t="shared" si="59"/>
        <v>0</v>
      </c>
      <c r="AJ341" s="408">
        <f t="shared" si="60"/>
        <v>0</v>
      </c>
      <c r="AK341" s="408"/>
      <c r="AL341" s="408">
        <f t="shared" si="61"/>
        <v>0</v>
      </c>
      <c r="AM341" s="408">
        <f t="shared" si="62"/>
        <v>0</v>
      </c>
    </row>
    <row r="342" spans="1:39">
      <c r="A342" s="308">
        <v>332</v>
      </c>
      <c r="B342" s="111" t="s">
        <v>1643</v>
      </c>
      <c r="C342" s="54" t="s">
        <v>1408</v>
      </c>
      <c r="D342" s="277" t="s">
        <v>1409</v>
      </c>
      <c r="E342" s="399">
        <f>MAX(E343:E350)</f>
        <v>0</v>
      </c>
      <c r="F342" s="399">
        <f>F343+MAX(F344,F347)+SUM(F345,F346,F348,F349,F350)</f>
        <v>0</v>
      </c>
      <c r="G342" s="399">
        <f>MAX(G343:G350)</f>
        <v>0</v>
      </c>
      <c r="H342" s="399">
        <f>MAX(H343:H350)</f>
        <v>0</v>
      </c>
      <c r="I342" s="399">
        <f>MAX(I343:I350)</f>
        <v>0</v>
      </c>
      <c r="J342" s="398">
        <f t="shared" si="57"/>
        <v>0</v>
      </c>
      <c r="K342" s="399">
        <f>SUM(K343:K350)</f>
        <v>0</v>
      </c>
      <c r="L342" s="399">
        <f>SUM(L343:L350)</f>
        <v>0</v>
      </c>
      <c r="M342" s="399">
        <f>SUM(M343:M350)</f>
        <v>0</v>
      </c>
      <c r="N342" s="399">
        <f>SUM(N343:N350)</f>
        <v>0</v>
      </c>
      <c r="O342" s="277" t="s">
        <v>782</v>
      </c>
      <c r="P342" s="301" t="s">
        <v>782</v>
      </c>
      <c r="Q342" s="301" t="s">
        <v>782</v>
      </c>
      <c r="R342" s="301" t="s">
        <v>782</v>
      </c>
      <c r="S342" s="301" t="s">
        <v>782</v>
      </c>
      <c r="T342" s="301" t="s">
        <v>782</v>
      </c>
      <c r="U342" s="301" t="s">
        <v>782</v>
      </c>
      <c r="V342" s="301" t="s">
        <v>782</v>
      </c>
      <c r="W342" s="301" t="s">
        <v>782</v>
      </c>
      <c r="X342" s="301" t="s">
        <v>782</v>
      </c>
      <c r="Y342" s="301" t="s">
        <v>782</v>
      </c>
      <c r="Z342" s="301" t="s">
        <v>782</v>
      </c>
      <c r="AA342" s="301" t="s">
        <v>782</v>
      </c>
      <c r="AB342" s="301" t="s">
        <v>782</v>
      </c>
      <c r="AC342" s="312"/>
      <c r="AD342" s="301"/>
      <c r="AE342" s="322"/>
      <c r="AF342" s="301"/>
      <c r="AG342" s="296"/>
      <c r="AH342" s="408">
        <f t="shared" si="58"/>
        <v>0</v>
      </c>
      <c r="AI342" s="408">
        <f t="shared" si="59"/>
        <v>0</v>
      </c>
      <c r="AJ342" s="408">
        <f t="shared" si="60"/>
        <v>0</v>
      </c>
      <c r="AK342" s="408"/>
      <c r="AL342" s="408">
        <f t="shared" si="61"/>
        <v>0</v>
      </c>
      <c r="AM342" s="408">
        <f t="shared" si="62"/>
        <v>0</v>
      </c>
    </row>
    <row r="343" spans="1:39">
      <c r="A343" s="308">
        <v>333</v>
      </c>
      <c r="B343" s="111" t="s">
        <v>1704</v>
      </c>
      <c r="C343" s="54" t="s">
        <v>1408</v>
      </c>
      <c r="D343" s="277" t="s">
        <v>1409</v>
      </c>
      <c r="E343" s="323"/>
      <c r="F343" s="319"/>
      <c r="G343" s="277"/>
      <c r="H343" s="277"/>
      <c r="I343" s="318"/>
      <c r="J343" s="398">
        <f t="shared" si="57"/>
        <v>0</v>
      </c>
      <c r="K343" s="277"/>
      <c r="L343" s="277"/>
      <c r="M343" s="277"/>
      <c r="N343" s="301"/>
      <c r="O343" s="301" t="s">
        <v>782</v>
      </c>
      <c r="P343" s="301" t="s">
        <v>782</v>
      </c>
      <c r="Q343" s="301" t="s">
        <v>782</v>
      </c>
      <c r="R343" s="301" t="s">
        <v>782</v>
      </c>
      <c r="S343" s="301" t="s">
        <v>782</v>
      </c>
      <c r="T343" s="301" t="s">
        <v>782</v>
      </c>
      <c r="U343" s="301" t="s">
        <v>782</v>
      </c>
      <c r="V343" s="301" t="s">
        <v>782</v>
      </c>
      <c r="W343" s="301" t="s">
        <v>782</v>
      </c>
      <c r="X343" s="301" t="s">
        <v>782</v>
      </c>
      <c r="Y343" s="301" t="s">
        <v>782</v>
      </c>
      <c r="Z343" s="310"/>
      <c r="AA343" s="310"/>
      <c r="AB343" s="301" t="s">
        <v>782</v>
      </c>
      <c r="AC343" s="312"/>
      <c r="AD343" s="301"/>
      <c r="AE343" s="322"/>
      <c r="AF343" s="301"/>
      <c r="AG343" s="296"/>
      <c r="AH343" s="408">
        <f t="shared" si="58"/>
        <v>0</v>
      </c>
      <c r="AI343" s="408">
        <f t="shared" si="59"/>
        <v>0</v>
      </c>
      <c r="AJ343" s="408">
        <f t="shared" si="60"/>
        <v>0</v>
      </c>
      <c r="AK343" s="408"/>
      <c r="AL343" s="408">
        <f t="shared" si="61"/>
        <v>0</v>
      </c>
      <c r="AM343" s="408">
        <f t="shared" si="62"/>
        <v>0</v>
      </c>
    </row>
    <row r="344" spans="1:39">
      <c r="A344" s="308">
        <v>334</v>
      </c>
      <c r="B344" s="111" t="s">
        <v>1698</v>
      </c>
      <c r="C344" s="54" t="s">
        <v>1408</v>
      </c>
      <c r="D344" s="277" t="s">
        <v>1409</v>
      </c>
      <c r="E344" s="323"/>
      <c r="F344" s="319"/>
      <c r="G344" s="277"/>
      <c r="H344" s="277"/>
      <c r="I344" s="318"/>
      <c r="J344" s="398">
        <f t="shared" si="57"/>
        <v>0</v>
      </c>
      <c r="K344" s="277"/>
      <c r="L344" s="277"/>
      <c r="M344" s="277"/>
      <c r="N344" s="301"/>
      <c r="O344" s="301" t="s">
        <v>782</v>
      </c>
      <c r="P344" s="301" t="s">
        <v>782</v>
      </c>
      <c r="Q344" s="301" t="s">
        <v>782</v>
      </c>
      <c r="R344" s="301" t="s">
        <v>782</v>
      </c>
      <c r="S344" s="301" t="s">
        <v>782</v>
      </c>
      <c r="T344" s="301" t="s">
        <v>782</v>
      </c>
      <c r="U344" s="301" t="s">
        <v>782</v>
      </c>
      <c r="V344" s="301" t="s">
        <v>782</v>
      </c>
      <c r="W344" s="301" t="s">
        <v>782</v>
      </c>
      <c r="X344" s="301" t="s">
        <v>782</v>
      </c>
      <c r="Y344" s="301" t="s">
        <v>782</v>
      </c>
      <c r="Z344" s="310"/>
      <c r="AA344" s="310"/>
      <c r="AB344" s="301" t="s">
        <v>782</v>
      </c>
      <c r="AC344" s="312"/>
      <c r="AD344" s="301"/>
      <c r="AE344" s="322"/>
      <c r="AF344" s="301"/>
      <c r="AG344" s="296"/>
      <c r="AH344" s="408">
        <f t="shared" si="58"/>
        <v>0</v>
      </c>
      <c r="AI344" s="408">
        <f t="shared" si="59"/>
        <v>0</v>
      </c>
      <c r="AJ344" s="408">
        <f t="shared" si="60"/>
        <v>0</v>
      </c>
      <c r="AK344" s="408"/>
      <c r="AL344" s="408">
        <f t="shared" si="61"/>
        <v>0</v>
      </c>
      <c r="AM344" s="408">
        <f t="shared" si="62"/>
        <v>0</v>
      </c>
    </row>
    <row r="345" spans="1:39">
      <c r="A345" s="308">
        <v>335</v>
      </c>
      <c r="B345" s="111" t="s">
        <v>1640</v>
      </c>
      <c r="C345" s="54" t="s">
        <v>1408</v>
      </c>
      <c r="D345" s="277" t="s">
        <v>1409</v>
      </c>
      <c r="E345" s="323"/>
      <c r="F345" s="319"/>
      <c r="G345" s="277"/>
      <c r="H345" s="277"/>
      <c r="I345" s="318"/>
      <c r="J345" s="398">
        <f t="shared" si="57"/>
        <v>0</v>
      </c>
      <c r="K345" s="277"/>
      <c r="L345" s="277"/>
      <c r="M345" s="277"/>
      <c r="N345" s="301"/>
      <c r="O345" s="301" t="s">
        <v>782</v>
      </c>
      <c r="P345" s="301" t="s">
        <v>782</v>
      </c>
      <c r="Q345" s="301" t="s">
        <v>782</v>
      </c>
      <c r="R345" s="301" t="s">
        <v>782</v>
      </c>
      <c r="S345" s="301" t="s">
        <v>782</v>
      </c>
      <c r="T345" s="301" t="s">
        <v>782</v>
      </c>
      <c r="U345" s="301" t="s">
        <v>782</v>
      </c>
      <c r="V345" s="301" t="s">
        <v>782</v>
      </c>
      <c r="W345" s="301" t="s">
        <v>782</v>
      </c>
      <c r="X345" s="301" t="s">
        <v>782</v>
      </c>
      <c r="Y345" s="301" t="s">
        <v>782</v>
      </c>
      <c r="Z345" s="310"/>
      <c r="AA345" s="310"/>
      <c r="AB345" s="301" t="s">
        <v>782</v>
      </c>
      <c r="AC345" s="312"/>
      <c r="AD345" s="301"/>
      <c r="AE345" s="322"/>
      <c r="AF345" s="301"/>
      <c r="AG345" s="296"/>
      <c r="AH345" s="408">
        <f t="shared" si="58"/>
        <v>0</v>
      </c>
      <c r="AI345" s="408">
        <f t="shared" si="59"/>
        <v>0</v>
      </c>
      <c r="AJ345" s="408">
        <f t="shared" si="60"/>
        <v>0</v>
      </c>
      <c r="AK345" s="408"/>
      <c r="AL345" s="408">
        <f t="shared" si="61"/>
        <v>0</v>
      </c>
      <c r="AM345" s="408">
        <f t="shared" si="62"/>
        <v>0</v>
      </c>
    </row>
    <row r="346" spans="1:39">
      <c r="A346" s="308">
        <v>336</v>
      </c>
      <c r="B346" s="111" t="s">
        <v>1639</v>
      </c>
      <c r="C346" s="54" t="s">
        <v>1408</v>
      </c>
      <c r="D346" s="277" t="s">
        <v>1409</v>
      </c>
      <c r="E346" s="323"/>
      <c r="F346" s="319"/>
      <c r="G346" s="277"/>
      <c r="H346" s="277"/>
      <c r="I346" s="318"/>
      <c r="J346" s="398">
        <f t="shared" si="57"/>
        <v>0</v>
      </c>
      <c r="K346" s="277"/>
      <c r="L346" s="277"/>
      <c r="M346" s="277"/>
      <c r="N346" s="301"/>
      <c r="O346" s="301" t="s">
        <v>782</v>
      </c>
      <c r="P346" s="301" t="s">
        <v>782</v>
      </c>
      <c r="Q346" s="301" t="s">
        <v>782</v>
      </c>
      <c r="R346" s="301" t="s">
        <v>782</v>
      </c>
      <c r="S346" s="301" t="s">
        <v>782</v>
      </c>
      <c r="T346" s="301" t="s">
        <v>782</v>
      </c>
      <c r="U346" s="301" t="s">
        <v>782</v>
      </c>
      <c r="V346" s="301" t="s">
        <v>782</v>
      </c>
      <c r="W346" s="301" t="s">
        <v>782</v>
      </c>
      <c r="X346" s="301" t="s">
        <v>782</v>
      </c>
      <c r="Y346" s="301" t="s">
        <v>782</v>
      </c>
      <c r="Z346" s="310"/>
      <c r="AA346" s="310"/>
      <c r="AB346" s="301" t="s">
        <v>782</v>
      </c>
      <c r="AC346" s="312"/>
      <c r="AD346" s="301"/>
      <c r="AE346" s="322"/>
      <c r="AF346" s="301"/>
      <c r="AG346" s="296"/>
      <c r="AH346" s="408">
        <f t="shared" si="58"/>
        <v>0</v>
      </c>
      <c r="AI346" s="408">
        <f t="shared" si="59"/>
        <v>0</v>
      </c>
      <c r="AJ346" s="408">
        <f t="shared" si="60"/>
        <v>0</v>
      </c>
      <c r="AK346" s="408"/>
      <c r="AL346" s="408">
        <f t="shared" si="61"/>
        <v>0</v>
      </c>
      <c r="AM346" s="408">
        <f t="shared" si="62"/>
        <v>0</v>
      </c>
    </row>
    <row r="347" spans="1:39" ht="27.6">
      <c r="A347" s="308">
        <v>337</v>
      </c>
      <c r="B347" s="111" t="s">
        <v>1723</v>
      </c>
      <c r="C347" s="54" t="s">
        <v>1408</v>
      </c>
      <c r="D347" s="277" t="s">
        <v>1409</v>
      </c>
      <c r="E347" s="323"/>
      <c r="F347" s="319"/>
      <c r="G347" s="277"/>
      <c r="H347" s="277"/>
      <c r="I347" s="318"/>
      <c r="J347" s="398">
        <f t="shared" si="57"/>
        <v>0</v>
      </c>
      <c r="K347" s="277"/>
      <c r="L347" s="277"/>
      <c r="M347" s="277"/>
      <c r="N347" s="301"/>
      <c r="O347" s="301" t="s">
        <v>782</v>
      </c>
      <c r="P347" s="301" t="s">
        <v>782</v>
      </c>
      <c r="Q347" s="301" t="s">
        <v>782</v>
      </c>
      <c r="R347" s="301" t="s">
        <v>782</v>
      </c>
      <c r="S347" s="301" t="s">
        <v>782</v>
      </c>
      <c r="T347" s="301" t="s">
        <v>782</v>
      </c>
      <c r="U347" s="301" t="s">
        <v>782</v>
      </c>
      <c r="V347" s="301" t="s">
        <v>782</v>
      </c>
      <c r="W347" s="301" t="s">
        <v>782</v>
      </c>
      <c r="X347" s="301" t="s">
        <v>782</v>
      </c>
      <c r="Y347" s="301" t="s">
        <v>782</v>
      </c>
      <c r="Z347" s="310"/>
      <c r="AA347" s="310"/>
      <c r="AB347" s="301" t="s">
        <v>782</v>
      </c>
      <c r="AC347" s="312"/>
      <c r="AD347" s="301"/>
      <c r="AE347" s="322"/>
      <c r="AF347" s="301"/>
      <c r="AG347" s="296"/>
      <c r="AH347" s="408">
        <f t="shared" si="58"/>
        <v>0</v>
      </c>
      <c r="AI347" s="408">
        <f t="shared" si="59"/>
        <v>0</v>
      </c>
      <c r="AJ347" s="408">
        <f t="shared" si="60"/>
        <v>0</v>
      </c>
      <c r="AK347" s="408"/>
      <c r="AL347" s="408">
        <f t="shared" si="61"/>
        <v>0</v>
      </c>
      <c r="AM347" s="408">
        <f t="shared" si="62"/>
        <v>0</v>
      </c>
    </row>
    <row r="348" spans="1:39">
      <c r="A348" s="308">
        <v>338</v>
      </c>
      <c r="B348" s="111" t="s">
        <v>1686</v>
      </c>
      <c r="C348" s="54" t="s">
        <v>1408</v>
      </c>
      <c r="D348" s="277" t="s">
        <v>1409</v>
      </c>
      <c r="E348" s="323"/>
      <c r="F348" s="319"/>
      <c r="G348" s="277"/>
      <c r="H348" s="277"/>
      <c r="I348" s="318"/>
      <c r="J348" s="398">
        <f t="shared" si="57"/>
        <v>0</v>
      </c>
      <c r="K348" s="277"/>
      <c r="L348" s="277"/>
      <c r="M348" s="277"/>
      <c r="N348" s="301"/>
      <c r="O348" s="301" t="s">
        <v>782</v>
      </c>
      <c r="P348" s="301" t="s">
        <v>782</v>
      </c>
      <c r="Q348" s="301" t="s">
        <v>782</v>
      </c>
      <c r="R348" s="301" t="s">
        <v>782</v>
      </c>
      <c r="S348" s="301" t="s">
        <v>782</v>
      </c>
      <c r="T348" s="301" t="s">
        <v>782</v>
      </c>
      <c r="U348" s="301" t="s">
        <v>782</v>
      </c>
      <c r="V348" s="301" t="s">
        <v>782</v>
      </c>
      <c r="W348" s="301" t="s">
        <v>782</v>
      </c>
      <c r="X348" s="301" t="s">
        <v>782</v>
      </c>
      <c r="Y348" s="301" t="s">
        <v>782</v>
      </c>
      <c r="Z348" s="310"/>
      <c r="AA348" s="310"/>
      <c r="AB348" s="301" t="s">
        <v>782</v>
      </c>
      <c r="AC348" s="312"/>
      <c r="AD348" s="301"/>
      <c r="AE348" s="322"/>
      <c r="AF348" s="301"/>
      <c r="AG348" s="296"/>
      <c r="AH348" s="408">
        <f t="shared" si="58"/>
        <v>0</v>
      </c>
      <c r="AI348" s="408">
        <f t="shared" si="59"/>
        <v>0</v>
      </c>
      <c r="AJ348" s="408">
        <f t="shared" si="60"/>
        <v>0</v>
      </c>
      <c r="AK348" s="408"/>
      <c r="AL348" s="408">
        <f t="shared" si="61"/>
        <v>0</v>
      </c>
      <c r="AM348" s="408">
        <f t="shared" si="62"/>
        <v>0</v>
      </c>
    </row>
    <row r="349" spans="1:39" ht="33" customHeight="1">
      <c r="A349" s="308">
        <v>339</v>
      </c>
      <c r="B349" s="111" t="s">
        <v>1722</v>
      </c>
      <c r="C349" s="54" t="s">
        <v>1408</v>
      </c>
      <c r="D349" s="277" t="s">
        <v>1409</v>
      </c>
      <c r="E349" s="323"/>
      <c r="F349" s="319"/>
      <c r="G349" s="277"/>
      <c r="H349" s="277"/>
      <c r="I349" s="318"/>
      <c r="J349" s="398">
        <f t="shared" si="57"/>
        <v>0</v>
      </c>
      <c r="K349" s="277"/>
      <c r="L349" s="277"/>
      <c r="M349" s="277"/>
      <c r="N349" s="301"/>
      <c r="O349" s="301" t="s">
        <v>782</v>
      </c>
      <c r="P349" s="301" t="s">
        <v>782</v>
      </c>
      <c r="Q349" s="301" t="s">
        <v>782</v>
      </c>
      <c r="R349" s="301" t="s">
        <v>782</v>
      </c>
      <c r="S349" s="301" t="s">
        <v>782</v>
      </c>
      <c r="T349" s="301" t="s">
        <v>782</v>
      </c>
      <c r="U349" s="301" t="s">
        <v>782</v>
      </c>
      <c r="V349" s="301" t="s">
        <v>782</v>
      </c>
      <c r="W349" s="301" t="s">
        <v>782</v>
      </c>
      <c r="X349" s="301" t="s">
        <v>782</v>
      </c>
      <c r="Y349" s="301" t="s">
        <v>782</v>
      </c>
      <c r="Z349" s="310"/>
      <c r="AA349" s="310"/>
      <c r="AB349" s="301" t="s">
        <v>782</v>
      </c>
      <c r="AC349" s="312"/>
      <c r="AD349" s="301"/>
      <c r="AE349" s="322"/>
      <c r="AF349" s="301"/>
      <c r="AG349" s="296"/>
      <c r="AH349" s="408">
        <f t="shared" si="58"/>
        <v>0</v>
      </c>
      <c r="AI349" s="408">
        <f t="shared" si="59"/>
        <v>0</v>
      </c>
      <c r="AJ349" s="408">
        <f t="shared" si="60"/>
        <v>0</v>
      </c>
      <c r="AK349" s="408"/>
      <c r="AL349" s="408">
        <f t="shared" si="61"/>
        <v>0</v>
      </c>
      <c r="AM349" s="408">
        <f t="shared" si="62"/>
        <v>0</v>
      </c>
    </row>
    <row r="350" spans="1:39" ht="16.2" thickBot="1">
      <c r="A350" s="308">
        <v>340</v>
      </c>
      <c r="B350" s="111" t="s">
        <v>1638</v>
      </c>
      <c r="C350" s="54" t="s">
        <v>1408</v>
      </c>
      <c r="D350" s="277" t="s">
        <v>1409</v>
      </c>
      <c r="E350" s="317"/>
      <c r="F350" s="335"/>
      <c r="G350" s="321"/>
      <c r="H350" s="321"/>
      <c r="I350" s="336"/>
      <c r="J350" s="398">
        <f t="shared" si="57"/>
        <v>0</v>
      </c>
      <c r="K350" s="321"/>
      <c r="L350" s="277"/>
      <c r="M350" s="277"/>
      <c r="N350" s="301"/>
      <c r="O350" s="301" t="s">
        <v>782</v>
      </c>
      <c r="P350" s="301" t="s">
        <v>782</v>
      </c>
      <c r="Q350" s="301" t="s">
        <v>782</v>
      </c>
      <c r="R350" s="301" t="s">
        <v>782</v>
      </c>
      <c r="S350" s="301" t="s">
        <v>782</v>
      </c>
      <c r="T350" s="301" t="s">
        <v>782</v>
      </c>
      <c r="U350" s="301" t="s">
        <v>782</v>
      </c>
      <c r="V350" s="301" t="s">
        <v>782</v>
      </c>
      <c r="W350" s="301" t="s">
        <v>782</v>
      </c>
      <c r="X350" s="301" t="s">
        <v>782</v>
      </c>
      <c r="Y350" s="301" t="s">
        <v>782</v>
      </c>
      <c r="Z350" s="310"/>
      <c r="AA350" s="310"/>
      <c r="AB350" s="301" t="s">
        <v>782</v>
      </c>
      <c r="AC350" s="312"/>
      <c r="AD350" s="301"/>
      <c r="AE350" s="322"/>
      <c r="AF350" s="301"/>
      <c r="AG350" s="296"/>
      <c r="AH350" s="408">
        <f t="shared" si="58"/>
        <v>0</v>
      </c>
      <c r="AI350" s="408">
        <f t="shared" si="59"/>
        <v>0</v>
      </c>
      <c r="AJ350" s="408">
        <f t="shared" si="60"/>
        <v>0</v>
      </c>
      <c r="AK350" s="408"/>
      <c r="AL350" s="408">
        <f t="shared" si="61"/>
        <v>0</v>
      </c>
      <c r="AM350" s="408">
        <f t="shared" si="62"/>
        <v>0</v>
      </c>
    </row>
    <row r="351" spans="1:39" ht="55.2">
      <c r="A351" s="308">
        <v>341</v>
      </c>
      <c r="B351" s="111" t="s">
        <v>1721</v>
      </c>
      <c r="C351" s="54" t="s">
        <v>1408</v>
      </c>
      <c r="D351" s="278"/>
      <c r="E351" s="578">
        <f>MAX(E352,E362)</f>
        <v>0</v>
      </c>
      <c r="F351" s="399">
        <f>SUM(F352,F362)</f>
        <v>0</v>
      </c>
      <c r="G351" s="399">
        <f>MAX(G352,G362)</f>
        <v>0</v>
      </c>
      <c r="H351" s="399">
        <f>MAX(H352,H362)</f>
        <v>0</v>
      </c>
      <c r="I351" s="578">
        <f>MAX(I352,I362)</f>
        <v>0</v>
      </c>
      <c r="J351" s="398">
        <f t="shared" ref="J351:J414" si="63">SUM(K351:L351)</f>
        <v>0</v>
      </c>
      <c r="K351" s="399">
        <f>SUM(K352,K362)</f>
        <v>0</v>
      </c>
      <c r="L351" s="399">
        <f>SUM(L352,L362)</f>
        <v>0</v>
      </c>
      <c r="M351" s="399">
        <f>SUM(M352,M362)</f>
        <v>0</v>
      </c>
      <c r="N351" s="399">
        <f>SUM(N352,N362)</f>
        <v>0</v>
      </c>
      <c r="O351" s="277" t="s">
        <v>782</v>
      </c>
      <c r="P351" s="301" t="s">
        <v>782</v>
      </c>
      <c r="Q351" s="301" t="s">
        <v>782</v>
      </c>
      <c r="R351" s="301" t="s">
        <v>782</v>
      </c>
      <c r="S351" s="301" t="s">
        <v>782</v>
      </c>
      <c r="T351" s="301" t="s">
        <v>782</v>
      </c>
      <c r="U351" s="301" t="s">
        <v>782</v>
      </c>
      <c r="V351" s="301" t="s">
        <v>782</v>
      </c>
      <c r="W351" s="301" t="s">
        <v>782</v>
      </c>
      <c r="X351" s="301" t="s">
        <v>782</v>
      </c>
      <c r="Y351" s="301" t="s">
        <v>782</v>
      </c>
      <c r="Z351" s="301" t="s">
        <v>782</v>
      </c>
      <c r="AA351" s="301" t="s">
        <v>782</v>
      </c>
      <c r="AB351" s="301" t="s">
        <v>782</v>
      </c>
      <c r="AC351" s="312"/>
      <c r="AD351" s="301"/>
      <c r="AE351" s="322"/>
      <c r="AF351" s="301"/>
      <c r="AG351" s="400">
        <f>D351-E351</f>
        <v>0</v>
      </c>
      <c r="AH351" s="408">
        <f t="shared" si="58"/>
        <v>0</v>
      </c>
      <c r="AI351" s="408">
        <f>E351-G351</f>
        <v>0</v>
      </c>
      <c r="AJ351" s="408">
        <f t="shared" si="60"/>
        <v>0</v>
      </c>
      <c r="AK351" s="408">
        <f>D351-I351</f>
        <v>0</v>
      </c>
      <c r="AL351" s="408">
        <f t="shared" si="61"/>
        <v>0</v>
      </c>
      <c r="AM351" s="408">
        <f t="shared" si="62"/>
        <v>0</v>
      </c>
    </row>
    <row r="352" spans="1:39">
      <c r="A352" s="308">
        <v>342</v>
      </c>
      <c r="B352" s="111" t="s">
        <v>1676</v>
      </c>
      <c r="C352" s="54" t="s">
        <v>1408</v>
      </c>
      <c r="D352" s="277" t="s">
        <v>1409</v>
      </c>
      <c r="E352" s="399">
        <f>MAX(E353:E361)</f>
        <v>0</v>
      </c>
      <c r="F352" s="399">
        <f>SUM(F353,F354,F355,F356,F357)+MAX(F359,F360)+F361</f>
        <v>0</v>
      </c>
      <c r="G352" s="399">
        <f>MAX(G353:G361)</f>
        <v>0</v>
      </c>
      <c r="H352" s="578">
        <f>MAX(H353:H361)</f>
        <v>0</v>
      </c>
      <c r="I352" s="578">
        <f>MAX(I353:I361)</f>
        <v>0</v>
      </c>
      <c r="J352" s="398">
        <f t="shared" si="63"/>
        <v>0</v>
      </c>
      <c r="K352" s="399">
        <f>SUM(K353:K361)</f>
        <v>0</v>
      </c>
      <c r="L352" s="399">
        <f>SUM(L353:L361)</f>
        <v>0</v>
      </c>
      <c r="M352" s="399">
        <f>SUM(M353:M361)</f>
        <v>0</v>
      </c>
      <c r="N352" s="399">
        <f>SUM(N353:N361)</f>
        <v>0</v>
      </c>
      <c r="O352" s="277" t="s">
        <v>782</v>
      </c>
      <c r="P352" s="301" t="s">
        <v>782</v>
      </c>
      <c r="Q352" s="301" t="s">
        <v>782</v>
      </c>
      <c r="R352" s="301" t="s">
        <v>782</v>
      </c>
      <c r="S352" s="301" t="s">
        <v>782</v>
      </c>
      <c r="T352" s="301" t="s">
        <v>782</v>
      </c>
      <c r="U352" s="301" t="s">
        <v>782</v>
      </c>
      <c r="V352" s="301" t="s">
        <v>782</v>
      </c>
      <c r="W352" s="301" t="s">
        <v>782</v>
      </c>
      <c r="X352" s="301" t="s">
        <v>782</v>
      </c>
      <c r="Y352" s="301" t="s">
        <v>782</v>
      </c>
      <c r="Z352" s="301" t="s">
        <v>782</v>
      </c>
      <c r="AA352" s="301" t="s">
        <v>782</v>
      </c>
      <c r="AB352" s="301" t="s">
        <v>782</v>
      </c>
      <c r="AC352" s="312"/>
      <c r="AD352" s="301"/>
      <c r="AE352" s="322"/>
      <c r="AF352" s="301"/>
      <c r="AG352" s="296"/>
      <c r="AH352" s="408">
        <f t="shared" si="58"/>
        <v>0</v>
      </c>
      <c r="AI352" s="408">
        <f t="shared" si="59"/>
        <v>0</v>
      </c>
      <c r="AJ352" s="408">
        <f t="shared" si="60"/>
        <v>0</v>
      </c>
      <c r="AK352" s="408"/>
      <c r="AL352" s="408">
        <f t="shared" si="61"/>
        <v>0</v>
      </c>
      <c r="AM352" s="408">
        <f t="shared" si="62"/>
        <v>0</v>
      </c>
    </row>
    <row r="353" spans="1:39">
      <c r="A353" s="308">
        <v>343</v>
      </c>
      <c r="B353" s="111" t="s">
        <v>1442</v>
      </c>
      <c r="C353" s="54" t="s">
        <v>1408</v>
      </c>
      <c r="D353" s="277" t="s">
        <v>1409</v>
      </c>
      <c r="E353" s="323"/>
      <c r="F353" s="319"/>
      <c r="G353" s="277"/>
      <c r="H353" s="277"/>
      <c r="I353" s="318"/>
      <c r="J353" s="398">
        <f t="shared" si="63"/>
        <v>0</v>
      </c>
      <c r="K353" s="277"/>
      <c r="L353" s="277"/>
      <c r="M353" s="277"/>
      <c r="N353" s="301"/>
      <c r="O353" s="385"/>
      <c r="P353" s="301" t="s">
        <v>782</v>
      </c>
      <c r="Q353" s="301" t="s">
        <v>782</v>
      </c>
      <c r="R353" s="310"/>
      <c r="S353" s="301" t="s">
        <v>782</v>
      </c>
      <c r="T353" s="301" t="s">
        <v>782</v>
      </c>
      <c r="U353" s="301" t="s">
        <v>782</v>
      </c>
      <c r="V353" s="385"/>
      <c r="W353" s="301" t="s">
        <v>782</v>
      </c>
      <c r="X353" s="301" t="s">
        <v>782</v>
      </c>
      <c r="Y353" s="301" t="s">
        <v>782</v>
      </c>
      <c r="Z353" s="301" t="s">
        <v>782</v>
      </c>
      <c r="AA353" s="301" t="s">
        <v>782</v>
      </c>
      <c r="AB353" s="310"/>
      <c r="AC353" s="312" t="str">
        <f>R8</f>
        <v>% заселенных растений (органов)</v>
      </c>
      <c r="AD353" s="301"/>
      <c r="AE353" s="322"/>
      <c r="AF353" s="301"/>
      <c r="AG353" s="296"/>
      <c r="AH353" s="408">
        <f t="shared" si="58"/>
        <v>0</v>
      </c>
      <c r="AI353" s="408">
        <f t="shared" si="59"/>
        <v>0</v>
      </c>
      <c r="AJ353" s="408">
        <f t="shared" si="60"/>
        <v>0</v>
      </c>
      <c r="AK353" s="408"/>
      <c r="AL353" s="408">
        <f t="shared" si="61"/>
        <v>0</v>
      </c>
      <c r="AM353" s="408">
        <f t="shared" si="62"/>
        <v>0</v>
      </c>
    </row>
    <row r="354" spans="1:39" ht="27.6">
      <c r="A354" s="308">
        <v>344</v>
      </c>
      <c r="B354" s="111" t="s">
        <v>1461</v>
      </c>
      <c r="C354" s="54" t="s">
        <v>1408</v>
      </c>
      <c r="D354" s="277" t="s">
        <v>1409</v>
      </c>
      <c r="E354" s="323"/>
      <c r="F354" s="319"/>
      <c r="G354" s="277"/>
      <c r="H354" s="277"/>
      <c r="I354" s="318"/>
      <c r="J354" s="398">
        <f t="shared" si="63"/>
        <v>0</v>
      </c>
      <c r="K354" s="277"/>
      <c r="L354" s="277"/>
      <c r="M354" s="277"/>
      <c r="N354" s="301"/>
      <c r="O354" s="301" t="s">
        <v>782</v>
      </c>
      <c r="P354" s="301" t="s">
        <v>782</v>
      </c>
      <c r="Q354" s="310"/>
      <c r="R354" s="301" t="s">
        <v>782</v>
      </c>
      <c r="S354" s="385"/>
      <c r="T354" s="301" t="s">
        <v>782</v>
      </c>
      <c r="U354" s="301" t="s">
        <v>782</v>
      </c>
      <c r="V354" s="301" t="s">
        <v>782</v>
      </c>
      <c r="W354" s="301" t="s">
        <v>782</v>
      </c>
      <c r="X354" s="301" t="s">
        <v>782</v>
      </c>
      <c r="Y354" s="301" t="s">
        <v>782</v>
      </c>
      <c r="Z354" s="301" t="s">
        <v>782</v>
      </c>
      <c r="AA354" s="301" t="s">
        <v>782</v>
      </c>
      <c r="AB354" s="310"/>
      <c r="AC354" s="312" t="str">
        <f>Q8</f>
        <v>экз./растение (орган)</v>
      </c>
      <c r="AD354" s="301"/>
      <c r="AE354" s="322"/>
      <c r="AF354" s="301"/>
      <c r="AG354" s="296"/>
      <c r="AH354" s="408">
        <f t="shared" si="58"/>
        <v>0</v>
      </c>
      <c r="AI354" s="408">
        <f t="shared" si="59"/>
        <v>0</v>
      </c>
      <c r="AJ354" s="408">
        <f t="shared" si="60"/>
        <v>0</v>
      </c>
      <c r="AK354" s="408"/>
      <c r="AL354" s="408">
        <f t="shared" si="61"/>
        <v>0</v>
      </c>
      <c r="AM354" s="408">
        <f t="shared" si="62"/>
        <v>0</v>
      </c>
    </row>
    <row r="355" spans="1:39" ht="27.6">
      <c r="A355" s="308">
        <v>345</v>
      </c>
      <c r="B355" s="111" t="s">
        <v>1462</v>
      </c>
      <c r="C355" s="54" t="s">
        <v>1408</v>
      </c>
      <c r="D355" s="277" t="s">
        <v>1409</v>
      </c>
      <c r="E355" s="323"/>
      <c r="F355" s="319"/>
      <c r="G355" s="277"/>
      <c r="H355" s="277"/>
      <c r="I355" s="318"/>
      <c r="J355" s="398">
        <f t="shared" si="63"/>
        <v>0</v>
      </c>
      <c r="K355" s="277"/>
      <c r="L355" s="277"/>
      <c r="M355" s="277"/>
      <c r="N355" s="301"/>
      <c r="O355" s="301" t="s">
        <v>782</v>
      </c>
      <c r="P355" s="310"/>
      <c r="Q355" s="301" t="s">
        <v>782</v>
      </c>
      <c r="R355" s="310"/>
      <c r="S355" s="301" t="s">
        <v>782</v>
      </c>
      <c r="T355" s="385"/>
      <c r="U355" s="301" t="s">
        <v>782</v>
      </c>
      <c r="V355" s="301" t="s">
        <v>782</v>
      </c>
      <c r="W355" s="301" t="s">
        <v>782</v>
      </c>
      <c r="X355" s="301" t="s">
        <v>782</v>
      </c>
      <c r="Y355" s="301" t="s">
        <v>782</v>
      </c>
      <c r="Z355" s="301" t="s">
        <v>782</v>
      </c>
      <c r="AA355" s="301" t="s">
        <v>782</v>
      </c>
      <c r="AB355" s="310"/>
      <c r="AC355" s="312"/>
      <c r="AD355" s="301"/>
      <c r="AE355" s="322"/>
      <c r="AF355" s="301"/>
      <c r="AG355" s="296"/>
      <c r="AH355" s="408">
        <f t="shared" si="58"/>
        <v>0</v>
      </c>
      <c r="AI355" s="408">
        <f t="shared" si="59"/>
        <v>0</v>
      </c>
      <c r="AJ355" s="408">
        <f t="shared" si="60"/>
        <v>0</v>
      </c>
      <c r="AK355" s="408"/>
      <c r="AL355" s="408">
        <f t="shared" si="61"/>
        <v>0</v>
      </c>
      <c r="AM355" s="408">
        <f t="shared" si="62"/>
        <v>0</v>
      </c>
    </row>
    <row r="356" spans="1:39" ht="16.8">
      <c r="A356" s="308">
        <v>346</v>
      </c>
      <c r="B356" s="111" t="s">
        <v>1456</v>
      </c>
      <c r="C356" s="54" t="s">
        <v>1408</v>
      </c>
      <c r="D356" s="277" t="s">
        <v>1409</v>
      </c>
      <c r="E356" s="323"/>
      <c r="F356" s="319"/>
      <c r="G356" s="277"/>
      <c r="H356" s="277"/>
      <c r="I356" s="318"/>
      <c r="J356" s="398">
        <f t="shared" si="63"/>
        <v>0</v>
      </c>
      <c r="K356" s="277"/>
      <c r="L356" s="277"/>
      <c r="M356" s="277"/>
      <c r="N356" s="301"/>
      <c r="O356" s="301" t="s">
        <v>782</v>
      </c>
      <c r="P356" s="301" t="s">
        <v>782</v>
      </c>
      <c r="Q356" s="301" t="s">
        <v>782</v>
      </c>
      <c r="R356" s="301" t="s">
        <v>782</v>
      </c>
      <c r="S356" s="301" t="s">
        <v>782</v>
      </c>
      <c r="T356" s="301" t="s">
        <v>782</v>
      </c>
      <c r="U356" s="310"/>
      <c r="V356" s="301" t="s">
        <v>782</v>
      </c>
      <c r="W356" s="301" t="s">
        <v>782</v>
      </c>
      <c r="X356" s="301" t="s">
        <v>782</v>
      </c>
      <c r="Y356" s="301" t="s">
        <v>782</v>
      </c>
      <c r="Z356" s="301" t="s">
        <v>782</v>
      </c>
      <c r="AA356" s="301" t="s">
        <v>782</v>
      </c>
      <c r="AB356" s="310"/>
      <c r="AC356" s="412" t="s">
        <v>3049</v>
      </c>
      <c r="AD356" s="301"/>
      <c r="AE356" s="322"/>
      <c r="AF356" s="301"/>
      <c r="AG356" s="296"/>
      <c r="AH356" s="408">
        <f t="shared" si="58"/>
        <v>0</v>
      </c>
      <c r="AI356" s="408">
        <f t="shared" si="59"/>
        <v>0</v>
      </c>
      <c r="AJ356" s="408">
        <f t="shared" si="60"/>
        <v>0</v>
      </c>
      <c r="AK356" s="408"/>
      <c r="AL356" s="408">
        <f t="shared" si="61"/>
        <v>0</v>
      </c>
      <c r="AM356" s="408">
        <f t="shared" si="62"/>
        <v>0</v>
      </c>
    </row>
    <row r="357" spans="1:39">
      <c r="A357" s="308">
        <v>347</v>
      </c>
      <c r="B357" s="111" t="s">
        <v>1437</v>
      </c>
      <c r="C357" s="54" t="s">
        <v>1408</v>
      </c>
      <c r="D357" s="277" t="s">
        <v>1409</v>
      </c>
      <c r="E357" s="323"/>
      <c r="F357" s="319"/>
      <c r="G357" s="277"/>
      <c r="H357" s="277"/>
      <c r="I357" s="318"/>
      <c r="J357" s="398">
        <f t="shared" si="63"/>
        <v>0</v>
      </c>
      <c r="K357" s="277"/>
      <c r="L357" s="277"/>
      <c r="M357" s="277"/>
      <c r="N357" s="301"/>
      <c r="O357" s="301" t="s">
        <v>782</v>
      </c>
      <c r="P357" s="301" t="s">
        <v>782</v>
      </c>
      <c r="Q357" s="310"/>
      <c r="R357" s="301" t="s">
        <v>782</v>
      </c>
      <c r="S357" s="301" t="s">
        <v>782</v>
      </c>
      <c r="T357" s="301" t="s">
        <v>782</v>
      </c>
      <c r="U357" s="301" t="s">
        <v>782</v>
      </c>
      <c r="V357" s="301" t="s">
        <v>782</v>
      </c>
      <c r="W357" s="301" t="s">
        <v>782</v>
      </c>
      <c r="X357" s="301" t="s">
        <v>782</v>
      </c>
      <c r="Y357" s="301" t="s">
        <v>782</v>
      </c>
      <c r="Z357" s="301" t="s">
        <v>782</v>
      </c>
      <c r="AA357" s="301" t="s">
        <v>782</v>
      </c>
      <c r="AB357" s="310"/>
      <c r="AC357" s="312" t="str">
        <f>$Q$8</f>
        <v>экз./растение (орган)</v>
      </c>
      <c r="AD357" s="301"/>
      <c r="AE357" s="322"/>
      <c r="AF357" s="301"/>
      <c r="AG357" s="296"/>
      <c r="AH357" s="408">
        <f t="shared" si="58"/>
        <v>0</v>
      </c>
      <c r="AI357" s="408">
        <f t="shared" si="59"/>
        <v>0</v>
      </c>
      <c r="AJ357" s="408">
        <f t="shared" si="60"/>
        <v>0</v>
      </c>
      <c r="AK357" s="408"/>
      <c r="AL357" s="408">
        <f t="shared" si="61"/>
        <v>0</v>
      </c>
      <c r="AM357" s="408">
        <f t="shared" si="62"/>
        <v>0</v>
      </c>
    </row>
    <row r="358" spans="1:39">
      <c r="A358" s="308">
        <v>348</v>
      </c>
      <c r="B358" s="111" t="s">
        <v>1463</v>
      </c>
      <c r="C358" s="54" t="s">
        <v>1408</v>
      </c>
      <c r="D358" s="277" t="s">
        <v>1409</v>
      </c>
      <c r="E358" s="323"/>
      <c r="F358" s="319"/>
      <c r="G358" s="277"/>
      <c r="H358" s="277"/>
      <c r="I358" s="318"/>
      <c r="J358" s="398">
        <f t="shared" si="63"/>
        <v>0</v>
      </c>
      <c r="K358" s="277"/>
      <c r="L358" s="277"/>
      <c r="M358" s="277"/>
      <c r="N358" s="301"/>
      <c r="O358" s="301" t="s">
        <v>782</v>
      </c>
      <c r="P358" s="301" t="s">
        <v>782</v>
      </c>
      <c r="Q358" s="310"/>
      <c r="R358" s="301" t="s">
        <v>782</v>
      </c>
      <c r="S358" s="301" t="s">
        <v>782</v>
      </c>
      <c r="T358" s="301" t="s">
        <v>782</v>
      </c>
      <c r="U358" s="385"/>
      <c r="V358" s="301" t="s">
        <v>782</v>
      </c>
      <c r="W358" s="301" t="s">
        <v>782</v>
      </c>
      <c r="X358" s="301" t="s">
        <v>782</v>
      </c>
      <c r="Y358" s="301" t="s">
        <v>782</v>
      </c>
      <c r="Z358" s="301" t="s">
        <v>782</v>
      </c>
      <c r="AA358" s="301" t="s">
        <v>782</v>
      </c>
      <c r="AB358" s="310"/>
      <c r="AC358" s="312" t="str">
        <f>$Q$8</f>
        <v>экз./растение (орган)</v>
      </c>
      <c r="AD358" s="301"/>
      <c r="AE358" s="322"/>
      <c r="AF358" s="301"/>
      <c r="AG358" s="296"/>
      <c r="AH358" s="408">
        <f t="shared" si="58"/>
        <v>0</v>
      </c>
      <c r="AI358" s="408">
        <f t="shared" si="59"/>
        <v>0</v>
      </c>
      <c r="AJ358" s="408">
        <f t="shared" si="60"/>
        <v>0</v>
      </c>
      <c r="AK358" s="408"/>
      <c r="AL358" s="408">
        <f t="shared" si="61"/>
        <v>0</v>
      </c>
      <c r="AM358" s="408">
        <f t="shared" si="62"/>
        <v>0</v>
      </c>
    </row>
    <row r="359" spans="1:39">
      <c r="A359" s="308">
        <v>349</v>
      </c>
      <c r="B359" s="111" t="s">
        <v>1425</v>
      </c>
      <c r="C359" s="54" t="s">
        <v>1408</v>
      </c>
      <c r="D359" s="277" t="s">
        <v>1409</v>
      </c>
      <c r="E359" s="323"/>
      <c r="F359" s="319"/>
      <c r="G359" s="277"/>
      <c r="H359" s="277"/>
      <c r="I359" s="318"/>
      <c r="J359" s="398">
        <f t="shared" si="63"/>
        <v>0</v>
      </c>
      <c r="K359" s="277"/>
      <c r="L359" s="277"/>
      <c r="M359" s="277"/>
      <c r="N359" s="301"/>
      <c r="O359" s="301" t="s">
        <v>782</v>
      </c>
      <c r="P359" s="301" t="s">
        <v>782</v>
      </c>
      <c r="Q359" s="310"/>
      <c r="R359" s="301" t="s">
        <v>782</v>
      </c>
      <c r="S359" s="301" t="s">
        <v>782</v>
      </c>
      <c r="T359" s="301" t="s">
        <v>782</v>
      </c>
      <c r="U359" s="385"/>
      <c r="V359" s="301" t="s">
        <v>782</v>
      </c>
      <c r="W359" s="301" t="s">
        <v>782</v>
      </c>
      <c r="X359" s="301" t="s">
        <v>782</v>
      </c>
      <c r="Y359" s="301" t="s">
        <v>782</v>
      </c>
      <c r="Z359" s="301" t="s">
        <v>782</v>
      </c>
      <c r="AA359" s="301" t="s">
        <v>782</v>
      </c>
      <c r="AB359" s="310"/>
      <c r="AC359" s="312" t="str">
        <f>$Q$8</f>
        <v>экз./растение (орган)</v>
      </c>
      <c r="AD359" s="301"/>
      <c r="AE359" s="322"/>
      <c r="AF359" s="301"/>
      <c r="AG359" s="296"/>
      <c r="AH359" s="408">
        <f t="shared" si="58"/>
        <v>0</v>
      </c>
      <c r="AI359" s="408">
        <f t="shared" si="59"/>
        <v>0</v>
      </c>
      <c r="AJ359" s="408">
        <f t="shared" si="60"/>
        <v>0</v>
      </c>
      <c r="AK359" s="408"/>
      <c r="AL359" s="408">
        <f t="shared" si="61"/>
        <v>0</v>
      </c>
      <c r="AM359" s="408">
        <f t="shared" si="62"/>
        <v>0</v>
      </c>
    </row>
    <row r="360" spans="1:39">
      <c r="A360" s="308">
        <v>350</v>
      </c>
      <c r="B360" s="111" t="s">
        <v>1464</v>
      </c>
      <c r="C360" s="54" t="s">
        <v>1408</v>
      </c>
      <c r="D360" s="277" t="s">
        <v>1409</v>
      </c>
      <c r="E360" s="323"/>
      <c r="F360" s="319"/>
      <c r="G360" s="277"/>
      <c r="H360" s="277"/>
      <c r="I360" s="318"/>
      <c r="J360" s="398">
        <f t="shared" si="63"/>
        <v>0</v>
      </c>
      <c r="K360" s="277"/>
      <c r="L360" s="277"/>
      <c r="M360" s="277"/>
      <c r="N360" s="301"/>
      <c r="O360" s="301" t="s">
        <v>782</v>
      </c>
      <c r="P360" s="301" t="s">
        <v>782</v>
      </c>
      <c r="Q360" s="310"/>
      <c r="R360" s="301" t="s">
        <v>782</v>
      </c>
      <c r="S360" s="301" t="s">
        <v>782</v>
      </c>
      <c r="T360" s="385"/>
      <c r="U360" s="301" t="s">
        <v>782</v>
      </c>
      <c r="V360" s="301" t="s">
        <v>782</v>
      </c>
      <c r="W360" s="301" t="s">
        <v>782</v>
      </c>
      <c r="X360" s="301" t="s">
        <v>782</v>
      </c>
      <c r="Y360" s="301" t="s">
        <v>782</v>
      </c>
      <c r="Z360" s="301" t="s">
        <v>782</v>
      </c>
      <c r="AA360" s="301" t="s">
        <v>782</v>
      </c>
      <c r="AB360" s="310"/>
      <c r="AC360" s="312" t="str">
        <f>$Q$8</f>
        <v>экз./растение (орган)</v>
      </c>
      <c r="AD360" s="301"/>
      <c r="AE360" s="322"/>
      <c r="AF360" s="301"/>
      <c r="AG360" s="296"/>
      <c r="AH360" s="408">
        <f t="shared" si="58"/>
        <v>0</v>
      </c>
      <c r="AI360" s="408">
        <f t="shared" si="59"/>
        <v>0</v>
      </c>
      <c r="AJ360" s="408">
        <f t="shared" si="60"/>
        <v>0</v>
      </c>
      <c r="AK360" s="408"/>
      <c r="AL360" s="408">
        <f t="shared" si="61"/>
        <v>0</v>
      </c>
      <c r="AM360" s="408">
        <f t="shared" si="62"/>
        <v>0</v>
      </c>
    </row>
    <row r="361" spans="1:39">
      <c r="A361" s="308">
        <v>351</v>
      </c>
      <c r="B361" s="111" t="s">
        <v>1419</v>
      </c>
      <c r="C361" s="54" t="s">
        <v>1408</v>
      </c>
      <c r="D361" s="277" t="s">
        <v>1409</v>
      </c>
      <c r="E361" s="323"/>
      <c r="F361" s="319"/>
      <c r="G361" s="277"/>
      <c r="H361" s="277"/>
      <c r="I361" s="318"/>
      <c r="J361" s="398">
        <f t="shared" si="63"/>
        <v>0</v>
      </c>
      <c r="K361" s="277"/>
      <c r="L361" s="277"/>
      <c r="M361" s="277"/>
      <c r="N361" s="301"/>
      <c r="O361" s="301" t="s">
        <v>782</v>
      </c>
      <c r="P361" s="301" t="s">
        <v>782</v>
      </c>
      <c r="Q361" s="301" t="s">
        <v>782</v>
      </c>
      <c r="R361" s="301" t="s">
        <v>782</v>
      </c>
      <c r="S361" s="301" t="s">
        <v>782</v>
      </c>
      <c r="T361" s="301" t="s">
        <v>782</v>
      </c>
      <c r="U361" s="301" t="s">
        <v>782</v>
      </c>
      <c r="V361" s="301" t="s">
        <v>782</v>
      </c>
      <c r="W361" s="301" t="s">
        <v>782</v>
      </c>
      <c r="X361" s="301" t="s">
        <v>782</v>
      </c>
      <c r="Y361" s="301" t="s">
        <v>782</v>
      </c>
      <c r="Z361" s="301" t="s">
        <v>782</v>
      </c>
      <c r="AA361" s="301" t="s">
        <v>782</v>
      </c>
      <c r="AB361" s="312" t="s">
        <v>782</v>
      </c>
      <c r="AC361" s="312"/>
      <c r="AD361" s="301"/>
      <c r="AE361" s="322"/>
      <c r="AF361" s="301"/>
      <c r="AG361" s="296"/>
      <c r="AH361" s="408">
        <f t="shared" si="58"/>
        <v>0</v>
      </c>
      <c r="AI361" s="408">
        <f t="shared" si="59"/>
        <v>0</v>
      </c>
      <c r="AJ361" s="408">
        <f t="shared" si="60"/>
        <v>0</v>
      </c>
      <c r="AK361" s="408"/>
      <c r="AL361" s="408">
        <f t="shared" si="61"/>
        <v>0</v>
      </c>
      <c r="AM361" s="408">
        <f t="shared" si="62"/>
        <v>0</v>
      </c>
    </row>
    <row r="362" spans="1:39">
      <c r="A362" s="308">
        <v>352</v>
      </c>
      <c r="B362" s="111" t="s">
        <v>1643</v>
      </c>
      <c r="C362" s="54" t="s">
        <v>1408</v>
      </c>
      <c r="D362" s="277" t="s">
        <v>1409</v>
      </c>
      <c r="E362" s="399">
        <f>MAX(E363:E371)</f>
        <v>0</v>
      </c>
      <c r="F362" s="399">
        <f>MAX(F363,F364,F365)+F366+MAX(F367,F368,F369,F370)+F371</f>
        <v>0</v>
      </c>
      <c r="G362" s="399">
        <f>MAX(G363:G371)</f>
        <v>0</v>
      </c>
      <c r="H362" s="399">
        <f>MAX(H363:H371)</f>
        <v>0</v>
      </c>
      <c r="I362" s="399">
        <f>MAX(I363:I371)</f>
        <v>0</v>
      </c>
      <c r="J362" s="398">
        <f t="shared" si="63"/>
        <v>0</v>
      </c>
      <c r="K362" s="399">
        <f>SUM(K363:K371)</f>
        <v>0</v>
      </c>
      <c r="L362" s="399">
        <f>SUM(L363:L371)</f>
        <v>0</v>
      </c>
      <c r="M362" s="399">
        <f>SUM(M363:M371)</f>
        <v>0</v>
      </c>
      <c r="N362" s="399">
        <f>SUM(N363:N371)</f>
        <v>0</v>
      </c>
      <c r="O362" s="277" t="s">
        <v>782</v>
      </c>
      <c r="P362" s="301" t="s">
        <v>782</v>
      </c>
      <c r="Q362" s="301" t="s">
        <v>782</v>
      </c>
      <c r="R362" s="301" t="s">
        <v>782</v>
      </c>
      <c r="S362" s="301" t="s">
        <v>782</v>
      </c>
      <c r="T362" s="301" t="s">
        <v>782</v>
      </c>
      <c r="U362" s="301" t="s">
        <v>782</v>
      </c>
      <c r="V362" s="301" t="s">
        <v>782</v>
      </c>
      <c r="W362" s="301" t="s">
        <v>782</v>
      </c>
      <c r="X362" s="301" t="s">
        <v>782</v>
      </c>
      <c r="Y362" s="301" t="s">
        <v>782</v>
      </c>
      <c r="Z362" s="301" t="s">
        <v>782</v>
      </c>
      <c r="AA362" s="301" t="s">
        <v>782</v>
      </c>
      <c r="AB362" s="301" t="s">
        <v>782</v>
      </c>
      <c r="AC362" s="312"/>
      <c r="AD362" s="301"/>
      <c r="AE362" s="322"/>
      <c r="AF362" s="301"/>
      <c r="AG362" s="296"/>
      <c r="AH362" s="408">
        <f t="shared" si="58"/>
        <v>0</v>
      </c>
      <c r="AI362" s="408">
        <f t="shared" si="59"/>
        <v>0</v>
      </c>
      <c r="AJ362" s="408">
        <f t="shared" si="60"/>
        <v>0</v>
      </c>
      <c r="AK362" s="408"/>
      <c r="AL362" s="408">
        <f t="shared" si="61"/>
        <v>0</v>
      </c>
      <c r="AM362" s="408">
        <f t="shared" si="62"/>
        <v>0</v>
      </c>
    </row>
    <row r="363" spans="1:39">
      <c r="A363" s="308">
        <v>353</v>
      </c>
      <c r="B363" s="111" t="s">
        <v>1660</v>
      </c>
      <c r="C363" s="54" t="s">
        <v>1408</v>
      </c>
      <c r="D363" s="277" t="s">
        <v>1409</v>
      </c>
      <c r="E363" s="323"/>
      <c r="F363" s="319"/>
      <c r="G363" s="277"/>
      <c r="H363" s="277"/>
      <c r="I363" s="318"/>
      <c r="J363" s="398">
        <f t="shared" si="63"/>
        <v>0</v>
      </c>
      <c r="K363" s="277"/>
      <c r="L363" s="277"/>
      <c r="M363" s="277"/>
      <c r="N363" s="301"/>
      <c r="O363" s="301" t="s">
        <v>782</v>
      </c>
      <c r="P363" s="301" t="s">
        <v>782</v>
      </c>
      <c r="Q363" s="301" t="s">
        <v>782</v>
      </c>
      <c r="R363" s="301" t="s">
        <v>782</v>
      </c>
      <c r="S363" s="301" t="s">
        <v>782</v>
      </c>
      <c r="T363" s="301" t="s">
        <v>782</v>
      </c>
      <c r="U363" s="301" t="s">
        <v>782</v>
      </c>
      <c r="V363" s="301" t="s">
        <v>782</v>
      </c>
      <c r="W363" s="301" t="s">
        <v>782</v>
      </c>
      <c r="X363" s="301" t="s">
        <v>782</v>
      </c>
      <c r="Y363" s="301" t="s">
        <v>782</v>
      </c>
      <c r="Z363" s="310"/>
      <c r="AA363" s="310"/>
      <c r="AB363" s="301" t="s">
        <v>782</v>
      </c>
      <c r="AC363" s="312"/>
      <c r="AD363" s="301"/>
      <c r="AE363" s="322"/>
      <c r="AF363" s="301"/>
      <c r="AG363" s="296"/>
      <c r="AH363" s="408">
        <f t="shared" si="58"/>
        <v>0</v>
      </c>
      <c r="AI363" s="408">
        <f t="shared" si="59"/>
        <v>0</v>
      </c>
      <c r="AJ363" s="408">
        <f t="shared" si="60"/>
        <v>0</v>
      </c>
      <c r="AK363" s="408"/>
      <c r="AL363" s="408">
        <f t="shared" si="61"/>
        <v>0</v>
      </c>
      <c r="AM363" s="408">
        <f t="shared" si="62"/>
        <v>0</v>
      </c>
    </row>
    <row r="364" spans="1:39">
      <c r="A364" s="308">
        <v>354</v>
      </c>
      <c r="B364" s="111" t="s">
        <v>1642</v>
      </c>
      <c r="C364" s="54" t="s">
        <v>1408</v>
      </c>
      <c r="D364" s="277" t="s">
        <v>1409</v>
      </c>
      <c r="E364" s="323"/>
      <c r="F364" s="319"/>
      <c r="G364" s="277"/>
      <c r="H364" s="277"/>
      <c r="I364" s="318"/>
      <c r="J364" s="398">
        <f t="shared" si="63"/>
        <v>0</v>
      </c>
      <c r="K364" s="277"/>
      <c r="L364" s="277"/>
      <c r="M364" s="277"/>
      <c r="N364" s="301"/>
      <c r="O364" s="301" t="s">
        <v>782</v>
      </c>
      <c r="P364" s="301" t="s">
        <v>782</v>
      </c>
      <c r="Q364" s="301" t="s">
        <v>782</v>
      </c>
      <c r="R364" s="301" t="s">
        <v>782</v>
      </c>
      <c r="S364" s="301" t="s">
        <v>782</v>
      </c>
      <c r="T364" s="301" t="s">
        <v>782</v>
      </c>
      <c r="U364" s="301" t="s">
        <v>782</v>
      </c>
      <c r="V364" s="301" t="s">
        <v>782</v>
      </c>
      <c r="W364" s="301" t="s">
        <v>782</v>
      </c>
      <c r="X364" s="301" t="s">
        <v>782</v>
      </c>
      <c r="Y364" s="301" t="s">
        <v>782</v>
      </c>
      <c r="Z364" s="310"/>
      <c r="AA364" s="310"/>
      <c r="AB364" s="301" t="s">
        <v>782</v>
      </c>
      <c r="AC364" s="312"/>
      <c r="AD364" s="301"/>
      <c r="AE364" s="322"/>
      <c r="AF364" s="301"/>
      <c r="AG364" s="296"/>
      <c r="AH364" s="408">
        <f t="shared" si="58"/>
        <v>0</v>
      </c>
      <c r="AI364" s="408">
        <f t="shared" si="59"/>
        <v>0</v>
      </c>
      <c r="AJ364" s="408">
        <f t="shared" si="60"/>
        <v>0</v>
      </c>
      <c r="AK364" s="408"/>
      <c r="AL364" s="408">
        <f t="shared" si="61"/>
        <v>0</v>
      </c>
      <c r="AM364" s="408">
        <f t="shared" si="62"/>
        <v>0</v>
      </c>
    </row>
    <row r="365" spans="1:39">
      <c r="A365" s="308">
        <v>355</v>
      </c>
      <c r="B365" s="111" t="s">
        <v>1720</v>
      </c>
      <c r="C365" s="54" t="s">
        <v>1408</v>
      </c>
      <c r="D365" s="277" t="s">
        <v>1409</v>
      </c>
      <c r="E365" s="323"/>
      <c r="F365" s="319"/>
      <c r="G365" s="277"/>
      <c r="H365" s="277"/>
      <c r="I365" s="318"/>
      <c r="J365" s="398">
        <f t="shared" si="63"/>
        <v>0</v>
      </c>
      <c r="K365" s="277"/>
      <c r="L365" s="277"/>
      <c r="M365" s="277"/>
      <c r="N365" s="301"/>
      <c r="O365" s="301" t="s">
        <v>782</v>
      </c>
      <c r="P365" s="301" t="s">
        <v>782</v>
      </c>
      <c r="Q365" s="301" t="s">
        <v>782</v>
      </c>
      <c r="R365" s="301" t="s">
        <v>782</v>
      </c>
      <c r="S365" s="301" t="s">
        <v>782</v>
      </c>
      <c r="T365" s="301" t="s">
        <v>782</v>
      </c>
      <c r="U365" s="301" t="s">
        <v>782</v>
      </c>
      <c r="V365" s="301" t="s">
        <v>782</v>
      </c>
      <c r="W365" s="301" t="s">
        <v>782</v>
      </c>
      <c r="X365" s="301" t="s">
        <v>782</v>
      </c>
      <c r="Y365" s="301" t="s">
        <v>782</v>
      </c>
      <c r="Z365" s="310"/>
      <c r="AA365" s="310"/>
      <c r="AB365" s="301" t="s">
        <v>782</v>
      </c>
      <c r="AC365" s="312"/>
      <c r="AD365" s="301"/>
      <c r="AE365" s="322"/>
      <c r="AF365" s="301"/>
      <c r="AG365" s="296"/>
      <c r="AH365" s="408">
        <f t="shared" si="58"/>
        <v>0</v>
      </c>
      <c r="AI365" s="408">
        <f t="shared" si="59"/>
        <v>0</v>
      </c>
      <c r="AJ365" s="408">
        <f t="shared" si="60"/>
        <v>0</v>
      </c>
      <c r="AK365" s="408"/>
      <c r="AL365" s="408">
        <f t="shared" si="61"/>
        <v>0</v>
      </c>
      <c r="AM365" s="408">
        <f t="shared" si="62"/>
        <v>0</v>
      </c>
    </row>
    <row r="366" spans="1:39">
      <c r="A366" s="308">
        <v>356</v>
      </c>
      <c r="B366" s="111" t="s">
        <v>1639</v>
      </c>
      <c r="C366" s="54" t="s">
        <v>1408</v>
      </c>
      <c r="D366" s="277" t="s">
        <v>1409</v>
      </c>
      <c r="E366" s="323"/>
      <c r="F366" s="319"/>
      <c r="G366" s="277"/>
      <c r="H366" s="277"/>
      <c r="I366" s="318"/>
      <c r="J366" s="398">
        <f t="shared" si="63"/>
        <v>0</v>
      </c>
      <c r="K366" s="277"/>
      <c r="L366" s="277"/>
      <c r="M366" s="277"/>
      <c r="N366" s="301"/>
      <c r="O366" s="301" t="s">
        <v>782</v>
      </c>
      <c r="P366" s="301" t="s">
        <v>782</v>
      </c>
      <c r="Q366" s="301" t="s">
        <v>782</v>
      </c>
      <c r="R366" s="301" t="s">
        <v>782</v>
      </c>
      <c r="S366" s="301" t="s">
        <v>782</v>
      </c>
      <c r="T366" s="301" t="s">
        <v>782</v>
      </c>
      <c r="U366" s="301" t="s">
        <v>782</v>
      </c>
      <c r="V366" s="301" t="s">
        <v>782</v>
      </c>
      <c r="W366" s="301" t="s">
        <v>782</v>
      </c>
      <c r="X366" s="301" t="s">
        <v>782</v>
      </c>
      <c r="Y366" s="301" t="s">
        <v>782</v>
      </c>
      <c r="Z366" s="310"/>
      <c r="AA366" s="310"/>
      <c r="AB366" s="301" t="s">
        <v>782</v>
      </c>
      <c r="AC366" s="312"/>
      <c r="AD366" s="301"/>
      <c r="AE366" s="322"/>
      <c r="AF366" s="301"/>
      <c r="AG366" s="296"/>
      <c r="AH366" s="408">
        <f t="shared" si="58"/>
        <v>0</v>
      </c>
      <c r="AI366" s="408">
        <f t="shared" si="59"/>
        <v>0</v>
      </c>
      <c r="AJ366" s="408">
        <f t="shared" si="60"/>
        <v>0</v>
      </c>
      <c r="AK366" s="408"/>
      <c r="AL366" s="408">
        <f t="shared" si="61"/>
        <v>0</v>
      </c>
      <c r="AM366" s="408">
        <f t="shared" si="62"/>
        <v>0</v>
      </c>
    </row>
    <row r="367" spans="1:39">
      <c r="A367" s="308">
        <v>357</v>
      </c>
      <c r="B367" s="111" t="s">
        <v>1465</v>
      </c>
      <c r="C367" s="54" t="s">
        <v>1408</v>
      </c>
      <c r="D367" s="277" t="s">
        <v>1409</v>
      </c>
      <c r="E367" s="323"/>
      <c r="F367" s="319"/>
      <c r="G367" s="277"/>
      <c r="H367" s="277"/>
      <c r="I367" s="318"/>
      <c r="J367" s="398">
        <f t="shared" si="63"/>
        <v>0</v>
      </c>
      <c r="K367" s="277"/>
      <c r="L367" s="277"/>
      <c r="M367" s="277"/>
      <c r="N367" s="301"/>
      <c r="O367" s="301" t="s">
        <v>782</v>
      </c>
      <c r="P367" s="301" t="s">
        <v>782</v>
      </c>
      <c r="Q367" s="301" t="s">
        <v>782</v>
      </c>
      <c r="R367" s="301" t="s">
        <v>782</v>
      </c>
      <c r="S367" s="301" t="s">
        <v>782</v>
      </c>
      <c r="T367" s="301" t="s">
        <v>782</v>
      </c>
      <c r="U367" s="301" t="s">
        <v>782</v>
      </c>
      <c r="V367" s="301" t="s">
        <v>782</v>
      </c>
      <c r="W367" s="301" t="s">
        <v>782</v>
      </c>
      <c r="X367" s="301" t="s">
        <v>782</v>
      </c>
      <c r="Y367" s="301" t="s">
        <v>782</v>
      </c>
      <c r="Z367" s="310"/>
      <c r="AA367" s="310"/>
      <c r="AB367" s="301" t="s">
        <v>782</v>
      </c>
      <c r="AC367" s="312"/>
      <c r="AD367" s="301"/>
      <c r="AE367" s="322"/>
      <c r="AF367" s="301"/>
      <c r="AG367" s="296"/>
      <c r="AH367" s="408">
        <f t="shared" si="58"/>
        <v>0</v>
      </c>
      <c r="AI367" s="408">
        <f t="shared" si="59"/>
        <v>0</v>
      </c>
      <c r="AJ367" s="408">
        <f t="shared" si="60"/>
        <v>0</v>
      </c>
      <c r="AK367" s="408"/>
      <c r="AL367" s="408">
        <f t="shared" si="61"/>
        <v>0</v>
      </c>
      <c r="AM367" s="408">
        <f t="shared" si="62"/>
        <v>0</v>
      </c>
    </row>
    <row r="368" spans="1:39">
      <c r="A368" s="308">
        <v>358</v>
      </c>
      <c r="B368" s="111" t="s">
        <v>1697</v>
      </c>
      <c r="C368" s="54" t="s">
        <v>1408</v>
      </c>
      <c r="D368" s="277" t="s">
        <v>1409</v>
      </c>
      <c r="E368" s="323"/>
      <c r="F368" s="319"/>
      <c r="G368" s="277"/>
      <c r="H368" s="277"/>
      <c r="I368" s="318"/>
      <c r="J368" s="398">
        <f t="shared" si="63"/>
        <v>0</v>
      </c>
      <c r="K368" s="277"/>
      <c r="L368" s="277"/>
      <c r="M368" s="277"/>
      <c r="N368" s="301"/>
      <c r="O368" s="301" t="s">
        <v>782</v>
      </c>
      <c r="P368" s="301" t="s">
        <v>782</v>
      </c>
      <c r="Q368" s="301" t="s">
        <v>782</v>
      </c>
      <c r="R368" s="301" t="s">
        <v>782</v>
      </c>
      <c r="S368" s="301" t="s">
        <v>782</v>
      </c>
      <c r="T368" s="301" t="s">
        <v>782</v>
      </c>
      <c r="U368" s="301" t="s">
        <v>782</v>
      </c>
      <c r="V368" s="301" t="s">
        <v>782</v>
      </c>
      <c r="W368" s="301" t="s">
        <v>782</v>
      </c>
      <c r="X368" s="301" t="s">
        <v>782</v>
      </c>
      <c r="Y368" s="301" t="s">
        <v>782</v>
      </c>
      <c r="Z368" s="310"/>
      <c r="AA368" s="310"/>
      <c r="AB368" s="301" t="s">
        <v>782</v>
      </c>
      <c r="AC368" s="312"/>
      <c r="AD368" s="301"/>
      <c r="AE368" s="322"/>
      <c r="AF368" s="301"/>
      <c r="AG368" s="296"/>
      <c r="AH368" s="408">
        <f t="shared" si="58"/>
        <v>0</v>
      </c>
      <c r="AI368" s="408">
        <f t="shared" si="59"/>
        <v>0</v>
      </c>
      <c r="AJ368" s="408">
        <f t="shared" si="60"/>
        <v>0</v>
      </c>
      <c r="AK368" s="408"/>
      <c r="AL368" s="408">
        <f t="shared" si="61"/>
        <v>0</v>
      </c>
      <c r="AM368" s="408">
        <f t="shared" si="62"/>
        <v>0</v>
      </c>
    </row>
    <row r="369" spans="1:39">
      <c r="A369" s="308">
        <v>359</v>
      </c>
      <c r="B369" s="111" t="s">
        <v>1719</v>
      </c>
      <c r="C369" s="54" t="s">
        <v>1408</v>
      </c>
      <c r="D369" s="277" t="s">
        <v>1409</v>
      </c>
      <c r="E369" s="323"/>
      <c r="F369" s="319"/>
      <c r="G369" s="277"/>
      <c r="H369" s="277"/>
      <c r="I369" s="318"/>
      <c r="J369" s="398">
        <f t="shared" si="63"/>
        <v>0</v>
      </c>
      <c r="K369" s="277"/>
      <c r="L369" s="277"/>
      <c r="M369" s="277"/>
      <c r="N369" s="301"/>
      <c r="O369" s="301" t="s">
        <v>782</v>
      </c>
      <c r="P369" s="301" t="s">
        <v>782</v>
      </c>
      <c r="Q369" s="301" t="s">
        <v>782</v>
      </c>
      <c r="R369" s="301" t="s">
        <v>782</v>
      </c>
      <c r="S369" s="301" t="s">
        <v>782</v>
      </c>
      <c r="T369" s="301" t="s">
        <v>782</v>
      </c>
      <c r="U369" s="301" t="s">
        <v>782</v>
      </c>
      <c r="V369" s="301" t="s">
        <v>782</v>
      </c>
      <c r="W369" s="301" t="s">
        <v>782</v>
      </c>
      <c r="X369" s="301" t="s">
        <v>782</v>
      </c>
      <c r="Y369" s="301" t="s">
        <v>782</v>
      </c>
      <c r="Z369" s="310"/>
      <c r="AA369" s="310"/>
      <c r="AB369" s="301" t="s">
        <v>782</v>
      </c>
      <c r="AC369" s="312"/>
      <c r="AD369" s="301"/>
      <c r="AE369" s="322"/>
      <c r="AF369" s="301"/>
      <c r="AG369" s="296"/>
      <c r="AH369" s="408">
        <f t="shared" si="58"/>
        <v>0</v>
      </c>
      <c r="AI369" s="408">
        <f t="shared" si="59"/>
        <v>0</v>
      </c>
      <c r="AJ369" s="408">
        <f t="shared" si="60"/>
        <v>0</v>
      </c>
      <c r="AK369" s="408"/>
      <c r="AL369" s="408">
        <f t="shared" si="61"/>
        <v>0</v>
      </c>
      <c r="AM369" s="408">
        <f t="shared" si="62"/>
        <v>0</v>
      </c>
    </row>
    <row r="370" spans="1:39">
      <c r="A370" s="308">
        <v>360</v>
      </c>
      <c r="B370" s="111" t="s">
        <v>1438</v>
      </c>
      <c r="C370" s="54" t="s">
        <v>1408</v>
      </c>
      <c r="D370" s="277" t="s">
        <v>1409</v>
      </c>
      <c r="E370" s="323"/>
      <c r="F370" s="319"/>
      <c r="G370" s="277"/>
      <c r="H370" s="277"/>
      <c r="I370" s="318"/>
      <c r="J370" s="398">
        <f t="shared" si="63"/>
        <v>0</v>
      </c>
      <c r="K370" s="277"/>
      <c r="L370" s="277"/>
      <c r="M370" s="277"/>
      <c r="N370" s="301"/>
      <c r="O370" s="301" t="s">
        <v>782</v>
      </c>
      <c r="P370" s="301" t="s">
        <v>782</v>
      </c>
      <c r="Q370" s="301" t="s">
        <v>782</v>
      </c>
      <c r="R370" s="301" t="s">
        <v>782</v>
      </c>
      <c r="S370" s="301" t="s">
        <v>782</v>
      </c>
      <c r="T370" s="301" t="s">
        <v>782</v>
      </c>
      <c r="U370" s="301" t="s">
        <v>782</v>
      </c>
      <c r="V370" s="301" t="s">
        <v>782</v>
      </c>
      <c r="W370" s="301" t="s">
        <v>782</v>
      </c>
      <c r="X370" s="301" t="s">
        <v>782</v>
      </c>
      <c r="Y370" s="301" t="s">
        <v>782</v>
      </c>
      <c r="Z370" s="310"/>
      <c r="AA370" s="310"/>
      <c r="AB370" s="301" t="s">
        <v>782</v>
      </c>
      <c r="AC370" s="312"/>
      <c r="AD370" s="301"/>
      <c r="AE370" s="322"/>
      <c r="AF370" s="301"/>
      <c r="AG370" s="296"/>
      <c r="AH370" s="408">
        <f t="shared" si="58"/>
        <v>0</v>
      </c>
      <c r="AI370" s="408">
        <f t="shared" si="59"/>
        <v>0</v>
      </c>
      <c r="AJ370" s="408">
        <f t="shared" si="60"/>
        <v>0</v>
      </c>
      <c r="AK370" s="408"/>
      <c r="AL370" s="408">
        <f t="shared" si="61"/>
        <v>0</v>
      </c>
      <c r="AM370" s="408">
        <f t="shared" si="62"/>
        <v>0</v>
      </c>
    </row>
    <row r="371" spans="1:39" ht="16.2" thickBot="1">
      <c r="A371" s="308">
        <v>361</v>
      </c>
      <c r="B371" s="111" t="s">
        <v>1638</v>
      </c>
      <c r="C371" s="54" t="s">
        <v>1408</v>
      </c>
      <c r="D371" s="277" t="s">
        <v>1409</v>
      </c>
      <c r="E371" s="325"/>
      <c r="F371" s="326"/>
      <c r="G371" s="327"/>
      <c r="H371" s="321"/>
      <c r="I371" s="333"/>
      <c r="J371" s="398">
        <f t="shared" si="63"/>
        <v>0</v>
      </c>
      <c r="K371" s="277"/>
      <c r="L371" s="277"/>
      <c r="M371" s="277"/>
      <c r="N371" s="301"/>
      <c r="O371" s="301" t="s">
        <v>782</v>
      </c>
      <c r="P371" s="301" t="s">
        <v>782</v>
      </c>
      <c r="Q371" s="301" t="s">
        <v>782</v>
      </c>
      <c r="R371" s="301" t="s">
        <v>782</v>
      </c>
      <c r="S371" s="301" t="s">
        <v>782</v>
      </c>
      <c r="T371" s="301" t="s">
        <v>782</v>
      </c>
      <c r="U371" s="301" t="s">
        <v>782</v>
      </c>
      <c r="V371" s="301" t="s">
        <v>782</v>
      </c>
      <c r="W371" s="301" t="s">
        <v>782</v>
      </c>
      <c r="X371" s="301" t="s">
        <v>782</v>
      </c>
      <c r="Y371" s="301" t="s">
        <v>782</v>
      </c>
      <c r="Z371" s="310"/>
      <c r="AA371" s="310"/>
      <c r="AB371" s="301" t="s">
        <v>782</v>
      </c>
      <c r="AC371" s="312"/>
      <c r="AD371" s="301"/>
      <c r="AE371" s="322"/>
      <c r="AF371" s="301"/>
      <c r="AG371" s="296"/>
      <c r="AH371" s="408">
        <f t="shared" si="58"/>
        <v>0</v>
      </c>
      <c r="AI371" s="408">
        <f t="shared" si="59"/>
        <v>0</v>
      </c>
      <c r="AJ371" s="408">
        <f t="shared" si="60"/>
        <v>0</v>
      </c>
      <c r="AK371" s="408"/>
      <c r="AL371" s="408">
        <f t="shared" si="61"/>
        <v>0</v>
      </c>
      <c r="AM371" s="408">
        <f t="shared" si="62"/>
        <v>0</v>
      </c>
    </row>
    <row r="372" spans="1:39" ht="41.4">
      <c r="A372" s="308">
        <v>362</v>
      </c>
      <c r="B372" s="294" t="s">
        <v>1718</v>
      </c>
      <c r="C372" s="54" t="s">
        <v>1408</v>
      </c>
      <c r="D372" s="399">
        <f t="shared" ref="D372:I372" si="64">SUM(D378,D408)</f>
        <v>0</v>
      </c>
      <c r="E372" s="399">
        <f t="shared" si="64"/>
        <v>0</v>
      </c>
      <c r="F372" s="399">
        <f t="shared" si="64"/>
        <v>0</v>
      </c>
      <c r="G372" s="399">
        <f t="shared" si="64"/>
        <v>0</v>
      </c>
      <c r="H372" s="399">
        <f t="shared" si="64"/>
        <v>0</v>
      </c>
      <c r="I372" s="399">
        <f t="shared" si="64"/>
        <v>0</v>
      </c>
      <c r="J372" s="398">
        <f t="shared" si="63"/>
        <v>0</v>
      </c>
      <c r="K372" s="399">
        <f t="shared" ref="K372:N373" si="65">SUM(K378,K408)</f>
        <v>0</v>
      </c>
      <c r="L372" s="399">
        <f t="shared" si="65"/>
        <v>0</v>
      </c>
      <c r="M372" s="399">
        <f t="shared" si="65"/>
        <v>0</v>
      </c>
      <c r="N372" s="399">
        <f t="shared" si="65"/>
        <v>0</v>
      </c>
      <c r="O372" s="277" t="s">
        <v>782</v>
      </c>
      <c r="P372" s="301" t="s">
        <v>782</v>
      </c>
      <c r="Q372" s="301" t="s">
        <v>782</v>
      </c>
      <c r="R372" s="301" t="s">
        <v>782</v>
      </c>
      <c r="S372" s="301" t="s">
        <v>782</v>
      </c>
      <c r="T372" s="301" t="s">
        <v>782</v>
      </c>
      <c r="U372" s="301" t="s">
        <v>782</v>
      </c>
      <c r="V372" s="301" t="s">
        <v>782</v>
      </c>
      <c r="W372" s="301" t="s">
        <v>782</v>
      </c>
      <c r="X372" s="301" t="s">
        <v>782</v>
      </c>
      <c r="Y372" s="301" t="s">
        <v>782</v>
      </c>
      <c r="Z372" s="301" t="s">
        <v>782</v>
      </c>
      <c r="AA372" s="301" t="s">
        <v>782</v>
      </c>
      <c r="AB372" s="301" t="s">
        <v>782</v>
      </c>
      <c r="AC372" s="312"/>
      <c r="AD372" s="301"/>
      <c r="AE372" s="322"/>
      <c r="AF372" s="301"/>
      <c r="AG372" s="400">
        <f>D372-E372</f>
        <v>0</v>
      </c>
      <c r="AH372" s="408">
        <f t="shared" si="58"/>
        <v>0</v>
      </c>
      <c r="AI372" s="408">
        <f t="shared" si="59"/>
        <v>0</v>
      </c>
      <c r="AJ372" s="408">
        <f t="shared" si="60"/>
        <v>0</v>
      </c>
      <c r="AK372" s="408">
        <f>D372-I372</f>
        <v>0</v>
      </c>
      <c r="AL372" s="408">
        <f t="shared" si="61"/>
        <v>0</v>
      </c>
      <c r="AM372" s="408">
        <f t="shared" si="62"/>
        <v>0</v>
      </c>
    </row>
    <row r="373" spans="1:39">
      <c r="A373" s="308">
        <v>363</v>
      </c>
      <c r="B373" s="298" t="s">
        <v>1666</v>
      </c>
      <c r="C373" s="54" t="s">
        <v>1408</v>
      </c>
      <c r="D373" s="277" t="s">
        <v>1409</v>
      </c>
      <c r="E373" s="399">
        <f>SUM(E379,E409)</f>
        <v>0</v>
      </c>
      <c r="F373" s="399">
        <f>SUM(F379,F409)</f>
        <v>0</v>
      </c>
      <c r="G373" s="399">
        <f>SUM(G379,G409)</f>
        <v>0</v>
      </c>
      <c r="H373" s="399">
        <f>SUM(H379,H409)</f>
        <v>0</v>
      </c>
      <c r="I373" s="399">
        <f>SUM(I379,I409)</f>
        <v>0</v>
      </c>
      <c r="J373" s="398">
        <f t="shared" si="63"/>
        <v>0</v>
      </c>
      <c r="K373" s="399">
        <f t="shared" si="65"/>
        <v>0</v>
      </c>
      <c r="L373" s="399">
        <f t="shared" si="65"/>
        <v>0</v>
      </c>
      <c r="M373" s="399">
        <f t="shared" si="65"/>
        <v>0</v>
      </c>
      <c r="N373" s="399">
        <f t="shared" si="65"/>
        <v>0</v>
      </c>
      <c r="O373" s="277" t="s">
        <v>782</v>
      </c>
      <c r="P373" s="301" t="s">
        <v>782</v>
      </c>
      <c r="Q373" s="301" t="s">
        <v>782</v>
      </c>
      <c r="R373" s="301" t="s">
        <v>782</v>
      </c>
      <c r="S373" s="301" t="s">
        <v>782</v>
      </c>
      <c r="T373" s="301" t="s">
        <v>782</v>
      </c>
      <c r="U373" s="301" t="s">
        <v>782</v>
      </c>
      <c r="V373" s="301" t="s">
        <v>782</v>
      </c>
      <c r="W373" s="301" t="s">
        <v>782</v>
      </c>
      <c r="X373" s="301" t="s">
        <v>782</v>
      </c>
      <c r="Y373" s="301" t="s">
        <v>782</v>
      </c>
      <c r="Z373" s="301" t="s">
        <v>782</v>
      </c>
      <c r="AA373" s="301" t="s">
        <v>782</v>
      </c>
      <c r="AB373" s="301" t="s">
        <v>782</v>
      </c>
      <c r="AC373" s="312"/>
      <c r="AD373" s="301"/>
      <c r="AE373" s="322"/>
      <c r="AF373" s="301"/>
      <c r="AG373" s="296"/>
      <c r="AH373" s="408">
        <f t="shared" si="58"/>
        <v>0</v>
      </c>
      <c r="AI373" s="408">
        <f t="shared" si="59"/>
        <v>0</v>
      </c>
      <c r="AJ373" s="408">
        <f t="shared" si="60"/>
        <v>0</v>
      </c>
      <c r="AK373" s="408"/>
      <c r="AL373" s="408">
        <f t="shared" si="61"/>
        <v>0</v>
      </c>
      <c r="AM373" s="408">
        <f t="shared" si="62"/>
        <v>0</v>
      </c>
    </row>
    <row r="374" spans="1:39">
      <c r="A374" s="308">
        <v>364</v>
      </c>
      <c r="B374" s="298" t="s">
        <v>1665</v>
      </c>
      <c r="C374" s="54" t="s">
        <v>1408</v>
      </c>
      <c r="D374" s="277" t="s">
        <v>1409</v>
      </c>
      <c r="E374" s="399">
        <f>SUM(E388,E417)</f>
        <v>0</v>
      </c>
      <c r="F374" s="399">
        <f>SUM(F388,F417)</f>
        <v>0</v>
      </c>
      <c r="G374" s="399">
        <f>SUM(G388,G417)</f>
        <v>0</v>
      </c>
      <c r="H374" s="399">
        <f>SUM(H388,H417)</f>
        <v>0</v>
      </c>
      <c r="I374" s="399">
        <f>SUM(I388,I417)</f>
        <v>0</v>
      </c>
      <c r="J374" s="398">
        <f t="shared" si="63"/>
        <v>0</v>
      </c>
      <c r="K374" s="399">
        <f>SUM(K388,K417)</f>
        <v>0</v>
      </c>
      <c r="L374" s="399">
        <f>SUM(L388,L417)</f>
        <v>0</v>
      </c>
      <c r="M374" s="399">
        <f>SUM(M388,M417)</f>
        <v>0</v>
      </c>
      <c r="N374" s="399">
        <f>SUM(N388,N417)</f>
        <v>0</v>
      </c>
      <c r="O374" s="277" t="s">
        <v>782</v>
      </c>
      <c r="P374" s="301" t="s">
        <v>782</v>
      </c>
      <c r="Q374" s="301" t="s">
        <v>782</v>
      </c>
      <c r="R374" s="301" t="s">
        <v>782</v>
      </c>
      <c r="S374" s="301" t="s">
        <v>782</v>
      </c>
      <c r="T374" s="301" t="s">
        <v>782</v>
      </c>
      <c r="U374" s="301" t="s">
        <v>782</v>
      </c>
      <c r="V374" s="301" t="s">
        <v>782</v>
      </c>
      <c r="W374" s="301" t="s">
        <v>782</v>
      </c>
      <c r="X374" s="301" t="s">
        <v>782</v>
      </c>
      <c r="Y374" s="301" t="s">
        <v>782</v>
      </c>
      <c r="Z374" s="301" t="s">
        <v>782</v>
      </c>
      <c r="AA374" s="301" t="s">
        <v>782</v>
      </c>
      <c r="AB374" s="301" t="s">
        <v>782</v>
      </c>
      <c r="AC374" s="312"/>
      <c r="AD374" s="301"/>
      <c r="AE374" s="322"/>
      <c r="AF374" s="301"/>
      <c r="AG374" s="296"/>
      <c r="AH374" s="408">
        <f t="shared" si="58"/>
        <v>0</v>
      </c>
      <c r="AI374" s="408">
        <f t="shared" si="59"/>
        <v>0</v>
      </c>
      <c r="AJ374" s="408">
        <f t="shared" si="60"/>
        <v>0</v>
      </c>
      <c r="AK374" s="408"/>
      <c r="AL374" s="408">
        <f t="shared" si="61"/>
        <v>0</v>
      </c>
      <c r="AM374" s="408">
        <f t="shared" si="62"/>
        <v>0</v>
      </c>
    </row>
    <row r="375" spans="1:39" ht="27.6">
      <c r="A375" s="308">
        <v>365</v>
      </c>
      <c r="B375" s="111" t="s">
        <v>1717</v>
      </c>
      <c r="C375" s="54" t="s">
        <v>1408</v>
      </c>
      <c r="D375" s="399">
        <f>D394</f>
        <v>0</v>
      </c>
      <c r="E375" s="578">
        <f>MAX(E376,E377)</f>
        <v>0</v>
      </c>
      <c r="F375" s="399">
        <f>SUM(F376,F377)</f>
        <v>0</v>
      </c>
      <c r="G375" s="399">
        <f>MAX(G376,G377)</f>
        <v>0</v>
      </c>
      <c r="H375" s="399">
        <f>MAX(H376,H377)</f>
        <v>0</v>
      </c>
      <c r="I375" s="578">
        <f>MAX(I376,I377)</f>
        <v>0</v>
      </c>
      <c r="J375" s="398">
        <f t="shared" si="63"/>
        <v>0</v>
      </c>
      <c r="K375" s="399">
        <f>SUM(K376,K377)</f>
        <v>0</v>
      </c>
      <c r="L375" s="399">
        <f>SUM(L376,L377)</f>
        <v>0</v>
      </c>
      <c r="M375" s="399">
        <f>SUM(M376,M377)</f>
        <v>0</v>
      </c>
      <c r="N375" s="399">
        <f>SUM(N376,N377)</f>
        <v>0</v>
      </c>
      <c r="O375" s="277" t="s">
        <v>782</v>
      </c>
      <c r="P375" s="301" t="s">
        <v>782</v>
      </c>
      <c r="Q375" s="301" t="s">
        <v>782</v>
      </c>
      <c r="R375" s="301" t="s">
        <v>782</v>
      </c>
      <c r="S375" s="301" t="s">
        <v>782</v>
      </c>
      <c r="T375" s="301" t="s">
        <v>782</v>
      </c>
      <c r="U375" s="301" t="s">
        <v>782</v>
      </c>
      <c r="V375" s="301" t="s">
        <v>782</v>
      </c>
      <c r="W375" s="301" t="s">
        <v>782</v>
      </c>
      <c r="X375" s="301" t="s">
        <v>782</v>
      </c>
      <c r="Y375" s="301" t="s">
        <v>782</v>
      </c>
      <c r="Z375" s="301" t="s">
        <v>782</v>
      </c>
      <c r="AA375" s="301" t="s">
        <v>782</v>
      </c>
      <c r="AB375" s="301" t="s">
        <v>782</v>
      </c>
      <c r="AC375" s="312"/>
      <c r="AD375" s="301"/>
      <c r="AE375" s="322"/>
      <c r="AF375" s="301"/>
      <c r="AG375" s="400">
        <f>D375-E375</f>
        <v>0</v>
      </c>
      <c r="AH375" s="408">
        <f t="shared" si="58"/>
        <v>0</v>
      </c>
      <c r="AI375" s="408">
        <f t="shared" si="59"/>
        <v>0</v>
      </c>
      <c r="AJ375" s="408">
        <f t="shared" si="60"/>
        <v>0</v>
      </c>
      <c r="AK375" s="408">
        <f>D375-I375</f>
        <v>0</v>
      </c>
      <c r="AL375" s="408">
        <f t="shared" si="61"/>
        <v>0</v>
      </c>
      <c r="AM375" s="408">
        <f t="shared" si="62"/>
        <v>0</v>
      </c>
    </row>
    <row r="376" spans="1:39">
      <c r="A376" s="308">
        <v>366</v>
      </c>
      <c r="B376" s="111" t="s">
        <v>1635</v>
      </c>
      <c r="C376" s="54" t="s">
        <v>1408</v>
      </c>
      <c r="D376" s="277" t="s">
        <v>1409</v>
      </c>
      <c r="E376" s="399">
        <f>E395</f>
        <v>0</v>
      </c>
      <c r="F376" s="399">
        <f>F395</f>
        <v>0</v>
      </c>
      <c r="G376" s="399">
        <f>G395</f>
        <v>0</v>
      </c>
      <c r="H376" s="399">
        <f>H395</f>
        <v>0</v>
      </c>
      <c r="I376" s="399">
        <f>I395</f>
        <v>0</v>
      </c>
      <c r="J376" s="398">
        <f t="shared" si="63"/>
        <v>0</v>
      </c>
      <c r="K376" s="399">
        <f>K395</f>
        <v>0</v>
      </c>
      <c r="L376" s="399">
        <f>L395</f>
        <v>0</v>
      </c>
      <c r="M376" s="399">
        <f>M395</f>
        <v>0</v>
      </c>
      <c r="N376" s="399">
        <f>N395</f>
        <v>0</v>
      </c>
      <c r="O376" s="277" t="s">
        <v>782</v>
      </c>
      <c r="P376" s="301" t="s">
        <v>782</v>
      </c>
      <c r="Q376" s="301" t="s">
        <v>782</v>
      </c>
      <c r="R376" s="301" t="s">
        <v>782</v>
      </c>
      <c r="S376" s="301" t="s">
        <v>782</v>
      </c>
      <c r="T376" s="301" t="s">
        <v>782</v>
      </c>
      <c r="U376" s="301" t="s">
        <v>782</v>
      </c>
      <c r="V376" s="301" t="s">
        <v>782</v>
      </c>
      <c r="W376" s="301" t="s">
        <v>782</v>
      </c>
      <c r="X376" s="301" t="s">
        <v>782</v>
      </c>
      <c r="Y376" s="301" t="s">
        <v>782</v>
      </c>
      <c r="Z376" s="301" t="s">
        <v>782</v>
      </c>
      <c r="AA376" s="301" t="s">
        <v>782</v>
      </c>
      <c r="AB376" s="301" t="s">
        <v>782</v>
      </c>
      <c r="AC376" s="312"/>
      <c r="AD376" s="301"/>
      <c r="AE376" s="322"/>
      <c r="AF376" s="301"/>
      <c r="AG376" s="296"/>
      <c r="AH376" s="408">
        <f t="shared" si="58"/>
        <v>0</v>
      </c>
      <c r="AI376" s="408">
        <f t="shared" si="59"/>
        <v>0</v>
      </c>
      <c r="AJ376" s="408">
        <f t="shared" si="60"/>
        <v>0</v>
      </c>
      <c r="AK376" s="408"/>
      <c r="AL376" s="408">
        <f t="shared" si="61"/>
        <v>0</v>
      </c>
      <c r="AM376" s="408">
        <f t="shared" si="62"/>
        <v>0</v>
      </c>
    </row>
    <row r="377" spans="1:39">
      <c r="A377" s="308">
        <v>367</v>
      </c>
      <c r="B377" s="111" t="s">
        <v>1643</v>
      </c>
      <c r="C377" s="54" t="s">
        <v>1408</v>
      </c>
      <c r="D377" s="277" t="s">
        <v>1409</v>
      </c>
      <c r="E377" s="399">
        <f>E402</f>
        <v>0</v>
      </c>
      <c r="F377" s="399">
        <f>F402</f>
        <v>0</v>
      </c>
      <c r="G377" s="399">
        <f>G402</f>
        <v>0</v>
      </c>
      <c r="H377" s="399">
        <f>H402</f>
        <v>0</v>
      </c>
      <c r="I377" s="399">
        <f>I402</f>
        <v>0</v>
      </c>
      <c r="J377" s="398">
        <f t="shared" si="63"/>
        <v>0</v>
      </c>
      <c r="K377" s="399">
        <f>K402</f>
        <v>0</v>
      </c>
      <c r="L377" s="399">
        <f>L402</f>
        <v>0</v>
      </c>
      <c r="M377" s="399">
        <f>M402</f>
        <v>0</v>
      </c>
      <c r="N377" s="399">
        <f>N402</f>
        <v>0</v>
      </c>
      <c r="O377" s="277" t="s">
        <v>782</v>
      </c>
      <c r="P377" s="301" t="s">
        <v>782</v>
      </c>
      <c r="Q377" s="301" t="s">
        <v>782</v>
      </c>
      <c r="R377" s="301" t="s">
        <v>782</v>
      </c>
      <c r="S377" s="301" t="s">
        <v>782</v>
      </c>
      <c r="T377" s="301" t="s">
        <v>782</v>
      </c>
      <c r="U377" s="301" t="s">
        <v>782</v>
      </c>
      <c r="V377" s="301" t="s">
        <v>782</v>
      </c>
      <c r="W377" s="301" t="s">
        <v>782</v>
      </c>
      <c r="X377" s="301" t="s">
        <v>782</v>
      </c>
      <c r="Y377" s="301" t="s">
        <v>782</v>
      </c>
      <c r="Z377" s="301" t="s">
        <v>782</v>
      </c>
      <c r="AA377" s="301" t="s">
        <v>782</v>
      </c>
      <c r="AB377" s="301" t="s">
        <v>782</v>
      </c>
      <c r="AC377" s="312"/>
      <c r="AD377" s="301"/>
      <c r="AE377" s="322"/>
      <c r="AF377" s="301"/>
      <c r="AG377" s="296"/>
      <c r="AH377" s="408">
        <f t="shared" si="58"/>
        <v>0</v>
      </c>
      <c r="AI377" s="408">
        <f t="shared" si="59"/>
        <v>0</v>
      </c>
      <c r="AJ377" s="408">
        <f t="shared" si="60"/>
        <v>0</v>
      </c>
      <c r="AK377" s="408"/>
      <c r="AL377" s="408">
        <f t="shared" si="61"/>
        <v>0</v>
      </c>
      <c r="AM377" s="408">
        <f t="shared" si="62"/>
        <v>0</v>
      </c>
    </row>
    <row r="378" spans="1:39" ht="41.4">
      <c r="A378" s="308">
        <v>368</v>
      </c>
      <c r="B378" s="111" t="s">
        <v>1716</v>
      </c>
      <c r="C378" s="54" t="s">
        <v>1408</v>
      </c>
      <c r="D378" s="277"/>
      <c r="E378" s="578">
        <f>MAX(E379,E388)</f>
        <v>0</v>
      </c>
      <c r="F378" s="399">
        <f>SUM(F379,F388)</f>
        <v>0</v>
      </c>
      <c r="G378" s="399">
        <f>MAX(G379,G388)</f>
        <v>0</v>
      </c>
      <c r="H378" s="399">
        <f>MAX(H379,H388)</f>
        <v>0</v>
      </c>
      <c r="I378" s="578">
        <f>MAX(I379,I388)</f>
        <v>0</v>
      </c>
      <c r="J378" s="398">
        <f t="shared" si="63"/>
        <v>0</v>
      </c>
      <c r="K378" s="399">
        <f>SUM(K379,K388)</f>
        <v>0</v>
      </c>
      <c r="L378" s="399">
        <f>SUM(L379,L388)</f>
        <v>0</v>
      </c>
      <c r="M378" s="399">
        <f>SUM(M379,M388)</f>
        <v>0</v>
      </c>
      <c r="N378" s="399">
        <f>SUM(N379,N388)</f>
        <v>0</v>
      </c>
      <c r="O378" s="277" t="s">
        <v>782</v>
      </c>
      <c r="P378" s="301" t="s">
        <v>782</v>
      </c>
      <c r="Q378" s="301" t="s">
        <v>782</v>
      </c>
      <c r="R378" s="301" t="s">
        <v>782</v>
      </c>
      <c r="S378" s="301" t="s">
        <v>782</v>
      </c>
      <c r="T378" s="301" t="s">
        <v>782</v>
      </c>
      <c r="U378" s="301" t="s">
        <v>782</v>
      </c>
      <c r="V378" s="301" t="s">
        <v>782</v>
      </c>
      <c r="W378" s="301" t="s">
        <v>782</v>
      </c>
      <c r="X378" s="301" t="s">
        <v>782</v>
      </c>
      <c r="Y378" s="301" t="s">
        <v>782</v>
      </c>
      <c r="Z378" s="301" t="s">
        <v>782</v>
      </c>
      <c r="AA378" s="301" t="s">
        <v>782</v>
      </c>
      <c r="AB378" s="301" t="s">
        <v>782</v>
      </c>
      <c r="AC378" s="312"/>
      <c r="AD378" s="301"/>
      <c r="AE378" s="322"/>
      <c r="AF378" s="301"/>
      <c r="AG378" s="400">
        <f>D378-E378</f>
        <v>0</v>
      </c>
      <c r="AH378" s="408">
        <f t="shared" si="58"/>
        <v>0</v>
      </c>
      <c r="AI378" s="408">
        <f t="shared" si="59"/>
        <v>0</v>
      </c>
      <c r="AJ378" s="408">
        <f t="shared" si="60"/>
        <v>0</v>
      </c>
      <c r="AK378" s="408">
        <f>D378-I378</f>
        <v>0</v>
      </c>
      <c r="AL378" s="408">
        <f t="shared" si="61"/>
        <v>0</v>
      </c>
      <c r="AM378" s="408">
        <f t="shared" si="62"/>
        <v>0</v>
      </c>
    </row>
    <row r="379" spans="1:39" ht="15" customHeight="1">
      <c r="A379" s="308">
        <v>369</v>
      </c>
      <c r="B379" s="111" t="s">
        <v>1676</v>
      </c>
      <c r="C379" s="54" t="s">
        <v>1408</v>
      </c>
      <c r="D379" s="277" t="s">
        <v>1409</v>
      </c>
      <c r="E379" s="399">
        <f>MAX(E380:E387)</f>
        <v>0</v>
      </c>
      <c r="F379" s="399">
        <f>F380+MAX(F381,F385)+MAX(F382,F383,F384)+F386+F387</f>
        <v>0</v>
      </c>
      <c r="G379" s="399">
        <f>MAX(G380:G387)</f>
        <v>0</v>
      </c>
      <c r="H379" s="399">
        <f>MAX(H380:H387)</f>
        <v>0</v>
      </c>
      <c r="I379" s="399">
        <f>MAX(I380:I387)</f>
        <v>0</v>
      </c>
      <c r="J379" s="398">
        <f t="shared" si="63"/>
        <v>0</v>
      </c>
      <c r="K379" s="399">
        <f>SUM(K380:K387)</f>
        <v>0</v>
      </c>
      <c r="L379" s="399">
        <f>SUM(L380:L387)</f>
        <v>0</v>
      </c>
      <c r="M379" s="399">
        <f>SUM(M380:M387)</f>
        <v>0</v>
      </c>
      <c r="N379" s="399">
        <f>SUM(N380:N387)</f>
        <v>0</v>
      </c>
      <c r="O379" s="277" t="s">
        <v>782</v>
      </c>
      <c r="P379" s="301" t="s">
        <v>782</v>
      </c>
      <c r="Q379" s="301" t="s">
        <v>782</v>
      </c>
      <c r="R379" s="301" t="s">
        <v>782</v>
      </c>
      <c r="S379" s="301" t="s">
        <v>782</v>
      </c>
      <c r="T379" s="301" t="s">
        <v>782</v>
      </c>
      <c r="U379" s="301" t="s">
        <v>782</v>
      </c>
      <c r="V379" s="301" t="s">
        <v>782</v>
      </c>
      <c r="W379" s="301" t="s">
        <v>782</v>
      </c>
      <c r="X379" s="301" t="s">
        <v>782</v>
      </c>
      <c r="Y379" s="301" t="s">
        <v>782</v>
      </c>
      <c r="Z379" s="301" t="s">
        <v>782</v>
      </c>
      <c r="AA379" s="301" t="s">
        <v>782</v>
      </c>
      <c r="AB379" s="301" t="s">
        <v>782</v>
      </c>
      <c r="AC379" s="312"/>
      <c r="AD379" s="301"/>
      <c r="AE379" s="322"/>
      <c r="AF379" s="301"/>
      <c r="AG379" s="296"/>
      <c r="AH379" s="408">
        <f t="shared" si="58"/>
        <v>0</v>
      </c>
      <c r="AI379" s="408">
        <f t="shared" si="59"/>
        <v>0</v>
      </c>
      <c r="AJ379" s="408">
        <f t="shared" si="60"/>
        <v>0</v>
      </c>
      <c r="AK379" s="408"/>
      <c r="AL379" s="408">
        <f t="shared" si="61"/>
        <v>0</v>
      </c>
      <c r="AM379" s="408">
        <f t="shared" si="62"/>
        <v>0</v>
      </c>
    </row>
    <row r="380" spans="1:39" ht="16.8">
      <c r="A380" s="308">
        <v>370</v>
      </c>
      <c r="B380" s="111" t="s">
        <v>1466</v>
      </c>
      <c r="C380" s="54" t="s">
        <v>1408</v>
      </c>
      <c r="D380" s="277" t="s">
        <v>1409</v>
      </c>
      <c r="E380" s="277"/>
      <c r="F380" s="277"/>
      <c r="G380" s="277"/>
      <c r="H380" s="277"/>
      <c r="I380" s="277"/>
      <c r="J380" s="398">
        <f t="shared" si="63"/>
        <v>0</v>
      </c>
      <c r="K380" s="277"/>
      <c r="L380" s="277"/>
      <c r="M380" s="277"/>
      <c r="N380" s="301"/>
      <c r="O380" s="301" t="s">
        <v>782</v>
      </c>
      <c r="P380" s="301" t="s">
        <v>782</v>
      </c>
      <c r="Q380" s="301" t="s">
        <v>782</v>
      </c>
      <c r="R380" s="301" t="s">
        <v>782</v>
      </c>
      <c r="S380" s="301" t="s">
        <v>782</v>
      </c>
      <c r="T380" s="301" t="s">
        <v>782</v>
      </c>
      <c r="U380" s="310"/>
      <c r="V380" s="301" t="s">
        <v>782</v>
      </c>
      <c r="W380" s="301" t="s">
        <v>782</v>
      </c>
      <c r="X380" s="301" t="s">
        <v>782</v>
      </c>
      <c r="Y380" s="301" t="s">
        <v>782</v>
      </c>
      <c r="Z380" s="301" t="s">
        <v>782</v>
      </c>
      <c r="AA380" s="301" t="s">
        <v>782</v>
      </c>
      <c r="AB380" s="310"/>
      <c r="AC380" s="412" t="s">
        <v>3049</v>
      </c>
      <c r="AD380" s="301"/>
      <c r="AE380" s="322"/>
      <c r="AF380" s="301"/>
      <c r="AG380" s="296"/>
      <c r="AH380" s="408">
        <f t="shared" si="58"/>
        <v>0</v>
      </c>
      <c r="AI380" s="408">
        <f t="shared" si="59"/>
        <v>0</v>
      </c>
      <c r="AJ380" s="408">
        <f t="shared" si="60"/>
        <v>0</v>
      </c>
      <c r="AK380" s="408"/>
      <c r="AL380" s="408">
        <f t="shared" si="61"/>
        <v>0</v>
      </c>
      <c r="AM380" s="408">
        <f t="shared" si="62"/>
        <v>0</v>
      </c>
    </row>
    <row r="381" spans="1:39" ht="16.8">
      <c r="A381" s="308">
        <v>371</v>
      </c>
      <c r="B381" s="111" t="s">
        <v>1467</v>
      </c>
      <c r="C381" s="54" t="s">
        <v>1408</v>
      </c>
      <c r="D381" s="277" t="s">
        <v>1409</v>
      </c>
      <c r="E381" s="277"/>
      <c r="F381" s="277"/>
      <c r="G381" s="277"/>
      <c r="H381" s="277"/>
      <c r="I381" s="277"/>
      <c r="J381" s="398">
        <f t="shared" si="63"/>
        <v>0</v>
      </c>
      <c r="K381" s="277"/>
      <c r="L381" s="277"/>
      <c r="M381" s="277"/>
      <c r="N381" s="301"/>
      <c r="O381" s="385"/>
      <c r="P381" s="301" t="s">
        <v>782</v>
      </c>
      <c r="Q381" s="301" t="s">
        <v>782</v>
      </c>
      <c r="R381" s="301" t="s">
        <v>782</v>
      </c>
      <c r="S381" s="301" t="s">
        <v>782</v>
      </c>
      <c r="T381" s="301" t="s">
        <v>782</v>
      </c>
      <c r="U381" s="301" t="s">
        <v>782</v>
      </c>
      <c r="V381" s="301" t="s">
        <v>782</v>
      </c>
      <c r="W381" s="310"/>
      <c r="X381" s="301" t="s">
        <v>782</v>
      </c>
      <c r="Y381" s="301" t="s">
        <v>782</v>
      </c>
      <c r="Z381" s="301" t="s">
        <v>782</v>
      </c>
      <c r="AA381" s="301" t="s">
        <v>782</v>
      </c>
      <c r="AB381" s="310"/>
      <c r="AC381" s="412" t="s">
        <v>3021</v>
      </c>
      <c r="AD381" s="301"/>
      <c r="AE381" s="322"/>
      <c r="AF381" s="301"/>
      <c r="AG381" s="296"/>
      <c r="AH381" s="408">
        <f t="shared" si="58"/>
        <v>0</v>
      </c>
      <c r="AI381" s="408">
        <f t="shared" si="59"/>
        <v>0</v>
      </c>
      <c r="AJ381" s="408">
        <f t="shared" si="60"/>
        <v>0</v>
      </c>
      <c r="AK381" s="408"/>
      <c r="AL381" s="408">
        <f t="shared" si="61"/>
        <v>0</v>
      </c>
      <c r="AM381" s="408">
        <f t="shared" si="62"/>
        <v>0</v>
      </c>
    </row>
    <row r="382" spans="1:39">
      <c r="A382" s="308">
        <v>372</v>
      </c>
      <c r="B382" s="111" t="s">
        <v>1468</v>
      </c>
      <c r="C382" s="54" t="s">
        <v>1408</v>
      </c>
      <c r="D382" s="277" t="s">
        <v>1409</v>
      </c>
      <c r="E382" s="277"/>
      <c r="F382" s="277"/>
      <c r="G382" s="277"/>
      <c r="H382" s="277"/>
      <c r="I382" s="277"/>
      <c r="J382" s="398">
        <f t="shared" si="63"/>
        <v>0</v>
      </c>
      <c r="K382" s="277"/>
      <c r="L382" s="277"/>
      <c r="M382" s="277"/>
      <c r="N382" s="301"/>
      <c r="O382" s="301" t="s">
        <v>782</v>
      </c>
      <c r="P382" s="301" t="s">
        <v>782</v>
      </c>
      <c r="Q382" s="310"/>
      <c r="R382" s="301" t="s">
        <v>782</v>
      </c>
      <c r="S382" s="385"/>
      <c r="T382" s="301" t="s">
        <v>782</v>
      </c>
      <c r="U382" s="301" t="s">
        <v>782</v>
      </c>
      <c r="V382" s="301" t="s">
        <v>782</v>
      </c>
      <c r="W382" s="301" t="s">
        <v>782</v>
      </c>
      <c r="X382" s="301" t="s">
        <v>782</v>
      </c>
      <c r="Y382" s="301" t="s">
        <v>782</v>
      </c>
      <c r="Z382" s="301" t="s">
        <v>782</v>
      </c>
      <c r="AA382" s="301" t="s">
        <v>782</v>
      </c>
      <c r="AB382" s="310"/>
      <c r="AC382" s="312" t="str">
        <f>Q8</f>
        <v>экз./растение (орган)</v>
      </c>
      <c r="AD382" s="301"/>
      <c r="AE382" s="322"/>
      <c r="AF382" s="301"/>
      <c r="AG382" s="296"/>
      <c r="AH382" s="408">
        <f t="shared" si="58"/>
        <v>0</v>
      </c>
      <c r="AI382" s="408">
        <f t="shared" si="59"/>
        <v>0</v>
      </c>
      <c r="AJ382" s="408">
        <f t="shared" si="60"/>
        <v>0</v>
      </c>
      <c r="AK382" s="408"/>
      <c r="AL382" s="408">
        <f t="shared" si="61"/>
        <v>0</v>
      </c>
      <c r="AM382" s="408">
        <f t="shared" si="62"/>
        <v>0</v>
      </c>
    </row>
    <row r="383" spans="1:39">
      <c r="A383" s="308">
        <v>373</v>
      </c>
      <c r="B383" s="111" t="s">
        <v>1469</v>
      </c>
      <c r="C383" s="54" t="s">
        <v>1408</v>
      </c>
      <c r="D383" s="277" t="s">
        <v>1409</v>
      </c>
      <c r="E383" s="277"/>
      <c r="F383" s="277"/>
      <c r="G383" s="277"/>
      <c r="H383" s="277"/>
      <c r="I383" s="277"/>
      <c r="J383" s="398">
        <f t="shared" si="63"/>
        <v>0</v>
      </c>
      <c r="K383" s="277"/>
      <c r="L383" s="277"/>
      <c r="M383" s="277"/>
      <c r="N383" s="301"/>
      <c r="O383" s="301" t="s">
        <v>782</v>
      </c>
      <c r="P383" s="301" t="s">
        <v>782</v>
      </c>
      <c r="Q383" s="301" t="s">
        <v>782</v>
      </c>
      <c r="R383" s="301" t="s">
        <v>782</v>
      </c>
      <c r="S383" s="301" t="s">
        <v>782</v>
      </c>
      <c r="T383" s="310"/>
      <c r="U383" s="310"/>
      <c r="V383" s="385"/>
      <c r="W383" s="301" t="s">
        <v>782</v>
      </c>
      <c r="X383" s="301" t="s">
        <v>782</v>
      </c>
      <c r="Y383" s="301" t="s">
        <v>782</v>
      </c>
      <c r="Z383" s="301" t="s">
        <v>782</v>
      </c>
      <c r="AA383" s="301" t="s">
        <v>782</v>
      </c>
      <c r="AB383" s="310"/>
      <c r="AC383" s="312"/>
      <c r="AD383" s="301"/>
      <c r="AE383" s="322"/>
      <c r="AF383" s="301"/>
      <c r="AG383" s="296"/>
      <c r="AH383" s="408">
        <f t="shared" si="58"/>
        <v>0</v>
      </c>
      <c r="AI383" s="408">
        <f t="shared" si="59"/>
        <v>0</v>
      </c>
      <c r="AJ383" s="408">
        <f t="shared" si="60"/>
        <v>0</v>
      </c>
      <c r="AK383" s="408"/>
      <c r="AL383" s="408">
        <f t="shared" si="61"/>
        <v>0</v>
      </c>
      <c r="AM383" s="408">
        <f t="shared" si="62"/>
        <v>0</v>
      </c>
    </row>
    <row r="384" spans="1:39">
      <c r="A384" s="308">
        <v>374</v>
      </c>
      <c r="B384" s="111" t="s">
        <v>1470</v>
      </c>
      <c r="C384" s="54" t="s">
        <v>1408</v>
      </c>
      <c r="D384" s="277" t="s">
        <v>1409</v>
      </c>
      <c r="E384" s="277"/>
      <c r="F384" s="277"/>
      <c r="G384" s="277"/>
      <c r="H384" s="277"/>
      <c r="I384" s="277"/>
      <c r="J384" s="398">
        <f t="shared" si="63"/>
        <v>0</v>
      </c>
      <c r="K384" s="277"/>
      <c r="L384" s="277"/>
      <c r="M384" s="277"/>
      <c r="N384" s="301"/>
      <c r="O384" s="301" t="s">
        <v>782</v>
      </c>
      <c r="P384" s="301" t="s">
        <v>782</v>
      </c>
      <c r="Q384" s="310"/>
      <c r="R384" s="301" t="s">
        <v>782</v>
      </c>
      <c r="S384" s="301" t="s">
        <v>782</v>
      </c>
      <c r="T384" s="301" t="s">
        <v>782</v>
      </c>
      <c r="U384" s="385"/>
      <c r="V384" s="301" t="s">
        <v>782</v>
      </c>
      <c r="W384" s="301" t="s">
        <v>782</v>
      </c>
      <c r="X384" s="301" t="s">
        <v>782</v>
      </c>
      <c r="Y384" s="301" t="s">
        <v>782</v>
      </c>
      <c r="Z384" s="301" t="s">
        <v>782</v>
      </c>
      <c r="AA384" s="301" t="s">
        <v>782</v>
      </c>
      <c r="AB384" s="310"/>
      <c r="AC384" s="312" t="str">
        <f>Q8</f>
        <v>экз./растение (орган)</v>
      </c>
      <c r="AD384" s="301"/>
      <c r="AE384" s="322"/>
      <c r="AF384" s="301"/>
      <c r="AG384" s="296"/>
      <c r="AH384" s="408">
        <f t="shared" si="58"/>
        <v>0</v>
      </c>
      <c r="AI384" s="408">
        <f t="shared" si="59"/>
        <v>0</v>
      </c>
      <c r="AJ384" s="408">
        <f t="shared" si="60"/>
        <v>0</v>
      </c>
      <c r="AK384" s="408"/>
      <c r="AL384" s="408">
        <f t="shared" si="61"/>
        <v>0</v>
      </c>
      <c r="AM384" s="408">
        <f t="shared" si="62"/>
        <v>0</v>
      </c>
    </row>
    <row r="385" spans="1:39">
      <c r="A385" s="308">
        <v>375</v>
      </c>
      <c r="B385" s="111" t="s">
        <v>1471</v>
      </c>
      <c r="C385" s="54" t="s">
        <v>1408</v>
      </c>
      <c r="D385" s="277" t="s">
        <v>1409</v>
      </c>
      <c r="E385" s="277"/>
      <c r="F385" s="277"/>
      <c r="G385" s="277"/>
      <c r="H385" s="277"/>
      <c r="I385" s="277"/>
      <c r="J385" s="398">
        <f t="shared" si="63"/>
        <v>0</v>
      </c>
      <c r="K385" s="277"/>
      <c r="L385" s="277"/>
      <c r="M385" s="277"/>
      <c r="N385" s="301"/>
      <c r="O385" s="385"/>
      <c r="P385" s="301" t="s">
        <v>782</v>
      </c>
      <c r="Q385" s="310"/>
      <c r="R385" s="310"/>
      <c r="S385" s="301" t="s">
        <v>782</v>
      </c>
      <c r="T385" s="301" t="s">
        <v>782</v>
      </c>
      <c r="U385" s="385"/>
      <c r="V385" s="301" t="s">
        <v>782</v>
      </c>
      <c r="W385" s="301" t="s">
        <v>782</v>
      </c>
      <c r="X385" s="301" t="s">
        <v>782</v>
      </c>
      <c r="Y385" s="301" t="s">
        <v>782</v>
      </c>
      <c r="Z385" s="301" t="s">
        <v>782</v>
      </c>
      <c r="AA385" s="301" t="s">
        <v>782</v>
      </c>
      <c r="AB385" s="310"/>
      <c r="AC385" s="312"/>
      <c r="AD385" s="301"/>
      <c r="AE385" s="322"/>
      <c r="AF385" s="301"/>
      <c r="AG385" s="296"/>
      <c r="AH385" s="408">
        <f t="shared" si="58"/>
        <v>0</v>
      </c>
      <c r="AI385" s="408">
        <f t="shared" si="59"/>
        <v>0</v>
      </c>
      <c r="AJ385" s="408">
        <f t="shared" si="60"/>
        <v>0</v>
      </c>
      <c r="AK385" s="408"/>
      <c r="AL385" s="408">
        <f t="shared" si="61"/>
        <v>0</v>
      </c>
      <c r="AM385" s="408">
        <f t="shared" si="62"/>
        <v>0</v>
      </c>
    </row>
    <row r="386" spans="1:39" ht="27.6">
      <c r="A386" s="308">
        <v>376</v>
      </c>
      <c r="B386" s="111" t="s">
        <v>1472</v>
      </c>
      <c r="C386" s="54" t="s">
        <v>1408</v>
      </c>
      <c r="D386" s="277" t="s">
        <v>1409</v>
      </c>
      <c r="E386" s="277"/>
      <c r="F386" s="301"/>
      <c r="G386" s="301"/>
      <c r="H386" s="301"/>
      <c r="I386" s="301"/>
      <c r="J386" s="398">
        <f t="shared" si="63"/>
        <v>0</v>
      </c>
      <c r="K386" s="301"/>
      <c r="L386" s="301"/>
      <c r="M386" s="301"/>
      <c r="N386" s="301"/>
      <c r="O386" s="301" t="s">
        <v>782</v>
      </c>
      <c r="P386" s="301" t="s">
        <v>782</v>
      </c>
      <c r="Q386" s="310"/>
      <c r="R386" s="301" t="s">
        <v>782</v>
      </c>
      <c r="S386" s="301" t="s">
        <v>782</v>
      </c>
      <c r="T386" s="301" t="s">
        <v>782</v>
      </c>
      <c r="U386" s="385"/>
      <c r="V386" s="301" t="s">
        <v>782</v>
      </c>
      <c r="W386" s="301" t="s">
        <v>782</v>
      </c>
      <c r="X386" s="301" t="s">
        <v>782</v>
      </c>
      <c r="Y386" s="301" t="s">
        <v>782</v>
      </c>
      <c r="Z386" s="301" t="s">
        <v>782</v>
      </c>
      <c r="AA386" s="301" t="s">
        <v>782</v>
      </c>
      <c r="AB386" s="310"/>
      <c r="AC386" s="312" t="str">
        <f>Q8</f>
        <v>экз./растение (орган)</v>
      </c>
      <c r="AD386" s="301"/>
      <c r="AE386" s="322"/>
      <c r="AF386" s="301"/>
      <c r="AG386" s="296"/>
      <c r="AH386" s="408">
        <f t="shared" si="58"/>
        <v>0</v>
      </c>
      <c r="AI386" s="408">
        <f t="shared" si="59"/>
        <v>0</v>
      </c>
      <c r="AJ386" s="408">
        <f t="shared" si="60"/>
        <v>0</v>
      </c>
      <c r="AK386" s="408"/>
      <c r="AL386" s="408">
        <f t="shared" si="61"/>
        <v>0</v>
      </c>
      <c r="AM386" s="408">
        <f t="shared" si="62"/>
        <v>0</v>
      </c>
    </row>
    <row r="387" spans="1:39">
      <c r="A387" s="308">
        <v>377</v>
      </c>
      <c r="B387" s="111" t="s">
        <v>1419</v>
      </c>
      <c r="C387" s="54" t="s">
        <v>1408</v>
      </c>
      <c r="D387" s="277" t="s">
        <v>1409</v>
      </c>
      <c r="E387" s="277"/>
      <c r="F387" s="277"/>
      <c r="G387" s="277"/>
      <c r="H387" s="277"/>
      <c r="I387" s="277"/>
      <c r="J387" s="398">
        <f t="shared" si="63"/>
        <v>0</v>
      </c>
      <c r="K387" s="277"/>
      <c r="L387" s="277"/>
      <c r="M387" s="277"/>
      <c r="N387" s="301"/>
      <c r="O387" s="301" t="s">
        <v>782</v>
      </c>
      <c r="P387" s="301" t="s">
        <v>782</v>
      </c>
      <c r="Q387" s="301" t="s">
        <v>782</v>
      </c>
      <c r="R387" s="301" t="s">
        <v>782</v>
      </c>
      <c r="S387" s="301" t="s">
        <v>782</v>
      </c>
      <c r="T387" s="301" t="s">
        <v>782</v>
      </c>
      <c r="U387" s="301" t="s">
        <v>782</v>
      </c>
      <c r="V387" s="301" t="s">
        <v>782</v>
      </c>
      <c r="W387" s="301" t="s">
        <v>782</v>
      </c>
      <c r="X387" s="301" t="s">
        <v>782</v>
      </c>
      <c r="Y387" s="301" t="s">
        <v>782</v>
      </c>
      <c r="Z387" s="301" t="s">
        <v>782</v>
      </c>
      <c r="AA387" s="301" t="s">
        <v>782</v>
      </c>
      <c r="AB387" s="312" t="s">
        <v>782</v>
      </c>
      <c r="AC387" s="312"/>
      <c r="AD387" s="301"/>
      <c r="AE387" s="322"/>
      <c r="AF387" s="301"/>
      <c r="AG387" s="296"/>
      <c r="AH387" s="408">
        <f t="shared" si="58"/>
        <v>0</v>
      </c>
      <c r="AI387" s="408">
        <f t="shared" si="59"/>
        <v>0</v>
      </c>
      <c r="AJ387" s="408">
        <f t="shared" si="60"/>
        <v>0</v>
      </c>
      <c r="AK387" s="408"/>
      <c r="AL387" s="408">
        <f t="shared" si="61"/>
        <v>0</v>
      </c>
      <c r="AM387" s="408">
        <f t="shared" si="62"/>
        <v>0</v>
      </c>
    </row>
    <row r="388" spans="1:39">
      <c r="A388" s="308">
        <v>378</v>
      </c>
      <c r="B388" s="111" t="s">
        <v>1643</v>
      </c>
      <c r="C388" s="54" t="s">
        <v>1408</v>
      </c>
      <c r="D388" s="277" t="s">
        <v>1409</v>
      </c>
      <c r="E388" s="399">
        <f>MAX(E389:E393)</f>
        <v>0</v>
      </c>
      <c r="F388" s="399">
        <f>F389+MAX(F390,F391,F392)+F393</f>
        <v>0</v>
      </c>
      <c r="G388" s="399">
        <f>MAX(G389:G393)</f>
        <v>0</v>
      </c>
      <c r="H388" s="399">
        <f>MAX(H389:H393)</f>
        <v>0</v>
      </c>
      <c r="I388" s="399">
        <f>MAX(I389:I393)</f>
        <v>0</v>
      </c>
      <c r="J388" s="398">
        <f t="shared" si="63"/>
        <v>0</v>
      </c>
      <c r="K388" s="399">
        <f>SUM(K389:K393)</f>
        <v>0</v>
      </c>
      <c r="L388" s="399">
        <f>SUM(L389:L393)</f>
        <v>0</v>
      </c>
      <c r="M388" s="399">
        <f>SUM(M389:M393)</f>
        <v>0</v>
      </c>
      <c r="N388" s="399">
        <f>SUM(N389:N393)</f>
        <v>0</v>
      </c>
      <c r="O388" s="277" t="s">
        <v>782</v>
      </c>
      <c r="P388" s="301" t="s">
        <v>782</v>
      </c>
      <c r="Q388" s="301" t="s">
        <v>782</v>
      </c>
      <c r="R388" s="301" t="s">
        <v>782</v>
      </c>
      <c r="S388" s="301" t="s">
        <v>782</v>
      </c>
      <c r="T388" s="301" t="s">
        <v>782</v>
      </c>
      <c r="U388" s="301" t="s">
        <v>782</v>
      </c>
      <c r="V388" s="301" t="s">
        <v>782</v>
      </c>
      <c r="W388" s="301" t="s">
        <v>782</v>
      </c>
      <c r="X388" s="301" t="s">
        <v>782</v>
      </c>
      <c r="Y388" s="301" t="s">
        <v>782</v>
      </c>
      <c r="Z388" s="301" t="s">
        <v>782</v>
      </c>
      <c r="AA388" s="301" t="s">
        <v>782</v>
      </c>
      <c r="AB388" s="301" t="s">
        <v>782</v>
      </c>
      <c r="AC388" s="312"/>
      <c r="AD388" s="301"/>
      <c r="AE388" s="322"/>
      <c r="AF388" s="301"/>
      <c r="AG388" s="296"/>
      <c r="AH388" s="408">
        <f t="shared" si="58"/>
        <v>0</v>
      </c>
      <c r="AI388" s="408">
        <f t="shared" si="59"/>
        <v>0</v>
      </c>
      <c r="AJ388" s="408">
        <f t="shared" si="60"/>
        <v>0</v>
      </c>
      <c r="AK388" s="408"/>
      <c r="AL388" s="408">
        <f t="shared" si="61"/>
        <v>0</v>
      </c>
      <c r="AM388" s="408">
        <f t="shared" si="62"/>
        <v>0</v>
      </c>
    </row>
    <row r="389" spans="1:39">
      <c r="A389" s="308">
        <v>379</v>
      </c>
      <c r="B389" s="111" t="s">
        <v>1653</v>
      </c>
      <c r="C389" s="54" t="s">
        <v>1408</v>
      </c>
      <c r="D389" s="277" t="s">
        <v>1409</v>
      </c>
      <c r="E389" s="277"/>
      <c r="F389" s="277"/>
      <c r="G389" s="277"/>
      <c r="H389" s="277"/>
      <c r="I389" s="277"/>
      <c r="J389" s="398">
        <f t="shared" si="63"/>
        <v>0</v>
      </c>
      <c r="K389" s="277"/>
      <c r="L389" s="277"/>
      <c r="M389" s="277"/>
      <c r="N389" s="301"/>
      <c r="O389" s="301" t="s">
        <v>782</v>
      </c>
      <c r="P389" s="301" t="s">
        <v>782</v>
      </c>
      <c r="Q389" s="301" t="s">
        <v>782</v>
      </c>
      <c r="R389" s="301" t="s">
        <v>782</v>
      </c>
      <c r="S389" s="301" t="s">
        <v>782</v>
      </c>
      <c r="T389" s="301" t="s">
        <v>782</v>
      </c>
      <c r="U389" s="301" t="s">
        <v>782</v>
      </c>
      <c r="V389" s="301" t="s">
        <v>782</v>
      </c>
      <c r="W389" s="301" t="s">
        <v>782</v>
      </c>
      <c r="X389" s="301" t="s">
        <v>782</v>
      </c>
      <c r="Y389" s="301" t="s">
        <v>782</v>
      </c>
      <c r="Z389" s="310"/>
      <c r="AA389" s="310"/>
      <c r="AB389" s="301" t="s">
        <v>782</v>
      </c>
      <c r="AC389" s="312"/>
      <c r="AD389" s="301"/>
      <c r="AE389" s="322"/>
      <c r="AF389" s="301"/>
      <c r="AG389" s="296"/>
      <c r="AH389" s="408">
        <f t="shared" ref="AH389:AH452" si="66">F389-E389</f>
        <v>0</v>
      </c>
      <c r="AI389" s="408">
        <f t="shared" ref="AI389:AI452" si="67">E389-G389</f>
        <v>0</v>
      </c>
      <c r="AJ389" s="408">
        <f t="shared" ref="AJ389:AJ452" si="68">G389-H389</f>
        <v>0</v>
      </c>
      <c r="AK389" s="408"/>
      <c r="AL389" s="408">
        <f t="shared" ref="AL389:AL452" si="69">J389-I389</f>
        <v>0</v>
      </c>
      <c r="AM389" s="408">
        <f t="shared" ref="AM389:AM452" si="70">J389-M389</f>
        <v>0</v>
      </c>
    </row>
    <row r="390" spans="1:39">
      <c r="A390" s="308">
        <v>380</v>
      </c>
      <c r="B390" s="111" t="s">
        <v>1640</v>
      </c>
      <c r="C390" s="54" t="s">
        <v>1408</v>
      </c>
      <c r="D390" s="277" t="s">
        <v>1409</v>
      </c>
      <c r="E390" s="277"/>
      <c r="F390" s="277"/>
      <c r="G390" s="277"/>
      <c r="H390" s="277"/>
      <c r="I390" s="277"/>
      <c r="J390" s="398">
        <f t="shared" si="63"/>
        <v>0</v>
      </c>
      <c r="K390" s="277"/>
      <c r="L390" s="277"/>
      <c r="M390" s="277"/>
      <c r="N390" s="301"/>
      <c r="O390" s="301" t="s">
        <v>782</v>
      </c>
      <c r="P390" s="301" t="s">
        <v>782</v>
      </c>
      <c r="Q390" s="301" t="s">
        <v>782</v>
      </c>
      <c r="R390" s="301" t="s">
        <v>782</v>
      </c>
      <c r="S390" s="301" t="s">
        <v>782</v>
      </c>
      <c r="T390" s="301" t="s">
        <v>782</v>
      </c>
      <c r="U390" s="301" t="s">
        <v>782</v>
      </c>
      <c r="V390" s="301" t="s">
        <v>782</v>
      </c>
      <c r="W390" s="301" t="s">
        <v>782</v>
      </c>
      <c r="X390" s="301" t="s">
        <v>782</v>
      </c>
      <c r="Y390" s="301" t="s">
        <v>782</v>
      </c>
      <c r="Z390" s="310"/>
      <c r="AA390" s="310"/>
      <c r="AB390" s="301" t="s">
        <v>782</v>
      </c>
      <c r="AC390" s="312"/>
      <c r="AD390" s="301"/>
      <c r="AE390" s="322"/>
      <c r="AF390" s="301"/>
      <c r="AG390" s="296"/>
      <c r="AH390" s="408">
        <f t="shared" si="66"/>
        <v>0</v>
      </c>
      <c r="AI390" s="408">
        <f t="shared" si="67"/>
        <v>0</v>
      </c>
      <c r="AJ390" s="408">
        <f t="shared" si="68"/>
        <v>0</v>
      </c>
      <c r="AK390" s="408"/>
      <c r="AL390" s="408">
        <f t="shared" si="69"/>
        <v>0</v>
      </c>
      <c r="AM390" s="408">
        <f t="shared" si="70"/>
        <v>0</v>
      </c>
    </row>
    <row r="391" spans="1:39">
      <c r="A391" s="308">
        <v>381</v>
      </c>
      <c r="B391" s="111" t="s">
        <v>1465</v>
      </c>
      <c r="C391" s="54" t="s">
        <v>1408</v>
      </c>
      <c r="D391" s="277" t="s">
        <v>1409</v>
      </c>
      <c r="E391" s="277"/>
      <c r="F391" s="277"/>
      <c r="G391" s="277"/>
      <c r="H391" s="277"/>
      <c r="I391" s="277"/>
      <c r="J391" s="398">
        <f t="shared" si="63"/>
        <v>0</v>
      </c>
      <c r="K391" s="277"/>
      <c r="L391" s="277"/>
      <c r="M391" s="277"/>
      <c r="N391" s="301"/>
      <c r="O391" s="301" t="s">
        <v>782</v>
      </c>
      <c r="P391" s="301" t="s">
        <v>782</v>
      </c>
      <c r="Q391" s="301" t="s">
        <v>782</v>
      </c>
      <c r="R391" s="301" t="s">
        <v>782</v>
      </c>
      <c r="S391" s="301" t="s">
        <v>782</v>
      </c>
      <c r="T391" s="301" t="s">
        <v>782</v>
      </c>
      <c r="U391" s="301" t="s">
        <v>782</v>
      </c>
      <c r="V391" s="301" t="s">
        <v>782</v>
      </c>
      <c r="W391" s="301" t="s">
        <v>782</v>
      </c>
      <c r="X391" s="301" t="s">
        <v>782</v>
      </c>
      <c r="Y391" s="301" t="s">
        <v>782</v>
      </c>
      <c r="Z391" s="310"/>
      <c r="AA391" s="310"/>
      <c r="AB391" s="301" t="s">
        <v>782</v>
      </c>
      <c r="AC391" s="312"/>
      <c r="AD391" s="301"/>
      <c r="AE391" s="322"/>
      <c r="AF391" s="301"/>
      <c r="AG391" s="296"/>
      <c r="AH391" s="408">
        <f t="shared" si="66"/>
        <v>0</v>
      </c>
      <c r="AI391" s="408">
        <f t="shared" si="67"/>
        <v>0</v>
      </c>
      <c r="AJ391" s="408">
        <f t="shared" si="68"/>
        <v>0</v>
      </c>
      <c r="AK391" s="408"/>
      <c r="AL391" s="408">
        <f t="shared" si="69"/>
        <v>0</v>
      </c>
      <c r="AM391" s="408">
        <f t="shared" si="70"/>
        <v>0</v>
      </c>
    </row>
    <row r="392" spans="1:39">
      <c r="A392" s="308">
        <v>382</v>
      </c>
      <c r="B392" s="111" t="s">
        <v>1639</v>
      </c>
      <c r="C392" s="54" t="s">
        <v>1408</v>
      </c>
      <c r="D392" s="277" t="s">
        <v>1409</v>
      </c>
      <c r="E392" s="277"/>
      <c r="F392" s="277"/>
      <c r="G392" s="277"/>
      <c r="H392" s="277"/>
      <c r="I392" s="277"/>
      <c r="J392" s="398">
        <f t="shared" si="63"/>
        <v>0</v>
      </c>
      <c r="K392" s="277"/>
      <c r="L392" s="277"/>
      <c r="M392" s="277"/>
      <c r="N392" s="301"/>
      <c r="O392" s="301" t="s">
        <v>782</v>
      </c>
      <c r="P392" s="301" t="s">
        <v>782</v>
      </c>
      <c r="Q392" s="301" t="s">
        <v>782</v>
      </c>
      <c r="R392" s="301" t="s">
        <v>782</v>
      </c>
      <c r="S392" s="301" t="s">
        <v>782</v>
      </c>
      <c r="T392" s="301" t="s">
        <v>782</v>
      </c>
      <c r="U392" s="301" t="s">
        <v>782</v>
      </c>
      <c r="V392" s="301" t="s">
        <v>782</v>
      </c>
      <c r="W392" s="301" t="s">
        <v>782</v>
      </c>
      <c r="X392" s="301" t="s">
        <v>782</v>
      </c>
      <c r="Y392" s="301" t="s">
        <v>782</v>
      </c>
      <c r="Z392" s="310"/>
      <c r="AA392" s="310"/>
      <c r="AB392" s="301" t="s">
        <v>782</v>
      </c>
      <c r="AC392" s="312"/>
      <c r="AD392" s="301"/>
      <c r="AE392" s="322"/>
      <c r="AF392" s="301"/>
      <c r="AG392" s="296"/>
      <c r="AH392" s="408">
        <f t="shared" si="66"/>
        <v>0</v>
      </c>
      <c r="AI392" s="408">
        <f t="shared" si="67"/>
        <v>0</v>
      </c>
      <c r="AJ392" s="408">
        <f t="shared" si="68"/>
        <v>0</v>
      </c>
      <c r="AK392" s="408"/>
      <c r="AL392" s="408">
        <f t="shared" si="69"/>
        <v>0</v>
      </c>
      <c r="AM392" s="408">
        <f t="shared" si="70"/>
        <v>0</v>
      </c>
    </row>
    <row r="393" spans="1:39">
      <c r="A393" s="308">
        <v>383</v>
      </c>
      <c r="B393" s="111" t="s">
        <v>1638</v>
      </c>
      <c r="C393" s="54" t="s">
        <v>1408</v>
      </c>
      <c r="D393" s="277" t="s">
        <v>1409</v>
      </c>
      <c r="E393" s="277"/>
      <c r="F393" s="277"/>
      <c r="G393" s="277"/>
      <c r="H393" s="277"/>
      <c r="I393" s="277"/>
      <c r="J393" s="398">
        <f t="shared" si="63"/>
        <v>0</v>
      </c>
      <c r="K393" s="277"/>
      <c r="L393" s="277"/>
      <c r="M393" s="277"/>
      <c r="N393" s="301"/>
      <c r="O393" s="301" t="s">
        <v>782</v>
      </c>
      <c r="P393" s="301" t="s">
        <v>782</v>
      </c>
      <c r="Q393" s="301" t="s">
        <v>782</v>
      </c>
      <c r="R393" s="301" t="s">
        <v>782</v>
      </c>
      <c r="S393" s="301" t="s">
        <v>782</v>
      </c>
      <c r="T393" s="301" t="s">
        <v>782</v>
      </c>
      <c r="U393" s="301" t="s">
        <v>782</v>
      </c>
      <c r="V393" s="301" t="s">
        <v>782</v>
      </c>
      <c r="W393" s="301" t="s">
        <v>782</v>
      </c>
      <c r="X393" s="301" t="s">
        <v>782</v>
      </c>
      <c r="Y393" s="301" t="s">
        <v>782</v>
      </c>
      <c r="Z393" s="310"/>
      <c r="AA393" s="310"/>
      <c r="AB393" s="301" t="s">
        <v>782</v>
      </c>
      <c r="AC393" s="312"/>
      <c r="AD393" s="301"/>
      <c r="AE393" s="322"/>
      <c r="AF393" s="301"/>
      <c r="AG393" s="296"/>
      <c r="AH393" s="408">
        <f t="shared" si="66"/>
        <v>0</v>
      </c>
      <c r="AI393" s="408">
        <f t="shared" si="67"/>
        <v>0</v>
      </c>
      <c r="AJ393" s="408">
        <f t="shared" si="68"/>
        <v>0</v>
      </c>
      <c r="AK393" s="408"/>
      <c r="AL393" s="408">
        <f t="shared" si="69"/>
        <v>0</v>
      </c>
      <c r="AM393" s="408">
        <f t="shared" si="70"/>
        <v>0</v>
      </c>
    </row>
    <row r="394" spans="1:39" ht="41.4">
      <c r="A394" s="308">
        <v>384</v>
      </c>
      <c r="B394" s="111" t="s">
        <v>1715</v>
      </c>
      <c r="C394" s="54" t="s">
        <v>1408</v>
      </c>
      <c r="D394" s="277"/>
      <c r="E394" s="578">
        <f>MAX(E395,E402)</f>
        <v>0</v>
      </c>
      <c r="F394" s="399">
        <f>SUM(F395,F402)</f>
        <v>0</v>
      </c>
      <c r="G394" s="399">
        <f>MAX(G395,G402)</f>
        <v>0</v>
      </c>
      <c r="H394" s="399">
        <f>MAX(H395,H402)</f>
        <v>0</v>
      </c>
      <c r="I394" s="578">
        <f>MAX(I395,I402)</f>
        <v>0</v>
      </c>
      <c r="J394" s="398">
        <f t="shared" si="63"/>
        <v>0</v>
      </c>
      <c r="K394" s="399">
        <f>SUM(K395,K402)</f>
        <v>0</v>
      </c>
      <c r="L394" s="399">
        <f>SUM(L395,L402)</f>
        <v>0</v>
      </c>
      <c r="M394" s="399">
        <f>SUM(M395,M402)</f>
        <v>0</v>
      </c>
      <c r="N394" s="399">
        <f>SUM(N395,N402)</f>
        <v>0</v>
      </c>
      <c r="O394" s="277" t="s">
        <v>782</v>
      </c>
      <c r="P394" s="301" t="s">
        <v>782</v>
      </c>
      <c r="Q394" s="301" t="s">
        <v>782</v>
      </c>
      <c r="R394" s="301" t="s">
        <v>782</v>
      </c>
      <c r="S394" s="301" t="s">
        <v>782</v>
      </c>
      <c r="T394" s="301" t="s">
        <v>782</v>
      </c>
      <c r="U394" s="301" t="s">
        <v>782</v>
      </c>
      <c r="V394" s="301" t="s">
        <v>782</v>
      </c>
      <c r="W394" s="301" t="s">
        <v>782</v>
      </c>
      <c r="X394" s="301" t="s">
        <v>782</v>
      </c>
      <c r="Y394" s="301" t="s">
        <v>782</v>
      </c>
      <c r="Z394" s="301" t="s">
        <v>782</v>
      </c>
      <c r="AA394" s="301" t="s">
        <v>782</v>
      </c>
      <c r="AB394" s="301" t="s">
        <v>782</v>
      </c>
      <c r="AC394" s="312"/>
      <c r="AD394" s="301"/>
      <c r="AE394" s="322"/>
      <c r="AF394" s="301"/>
      <c r="AG394" s="400">
        <f>D394-E394</f>
        <v>0</v>
      </c>
      <c r="AH394" s="408">
        <f t="shared" si="66"/>
        <v>0</v>
      </c>
      <c r="AI394" s="408">
        <f t="shared" si="67"/>
        <v>0</v>
      </c>
      <c r="AJ394" s="408">
        <f t="shared" si="68"/>
        <v>0</v>
      </c>
      <c r="AK394" s="408">
        <f>D394-I394</f>
        <v>0</v>
      </c>
      <c r="AL394" s="408">
        <f t="shared" si="69"/>
        <v>0</v>
      </c>
      <c r="AM394" s="408">
        <f t="shared" si="70"/>
        <v>0</v>
      </c>
    </row>
    <row r="395" spans="1:39">
      <c r="A395" s="308">
        <v>385</v>
      </c>
      <c r="B395" s="111" t="s">
        <v>1676</v>
      </c>
      <c r="C395" s="54" t="s">
        <v>1408</v>
      </c>
      <c r="D395" s="277" t="s">
        <v>1409</v>
      </c>
      <c r="E395" s="399">
        <f>MAX(E396:E401)</f>
        <v>0</v>
      </c>
      <c r="F395" s="399">
        <f>F396+MAX(F398,F400)+MAX(F397,F399)+F401</f>
        <v>0</v>
      </c>
      <c r="G395" s="399">
        <f>MAX(G396:G401)</f>
        <v>0</v>
      </c>
      <c r="H395" s="399">
        <f>MAX(H396:H401)</f>
        <v>0</v>
      </c>
      <c r="I395" s="399">
        <f>MAX(I396:I401)</f>
        <v>0</v>
      </c>
      <c r="J395" s="398">
        <f t="shared" si="63"/>
        <v>0</v>
      </c>
      <c r="K395" s="399">
        <f>SUM(K396:K401)</f>
        <v>0</v>
      </c>
      <c r="L395" s="399">
        <f>SUM(L396:L401)</f>
        <v>0</v>
      </c>
      <c r="M395" s="399">
        <f>SUM(M396:M401)</f>
        <v>0</v>
      </c>
      <c r="N395" s="399">
        <f>SUM(N396:N401)</f>
        <v>0</v>
      </c>
      <c r="O395" s="301" t="s">
        <v>782</v>
      </c>
      <c r="P395" s="301" t="s">
        <v>782</v>
      </c>
      <c r="Q395" s="301" t="s">
        <v>782</v>
      </c>
      <c r="R395" s="301" t="s">
        <v>782</v>
      </c>
      <c r="S395" s="301" t="s">
        <v>782</v>
      </c>
      <c r="T395" s="301" t="s">
        <v>782</v>
      </c>
      <c r="U395" s="301" t="s">
        <v>782</v>
      </c>
      <c r="V395" s="301" t="s">
        <v>782</v>
      </c>
      <c r="W395" s="301" t="s">
        <v>782</v>
      </c>
      <c r="X395" s="301" t="s">
        <v>782</v>
      </c>
      <c r="Y395" s="301" t="s">
        <v>782</v>
      </c>
      <c r="Z395" s="301" t="s">
        <v>782</v>
      </c>
      <c r="AA395" s="301" t="s">
        <v>782</v>
      </c>
      <c r="AB395" s="301" t="s">
        <v>782</v>
      </c>
      <c r="AC395" s="312"/>
      <c r="AD395" s="301"/>
      <c r="AE395" s="322"/>
      <c r="AF395" s="301"/>
      <c r="AG395" s="296"/>
      <c r="AH395" s="408">
        <f t="shared" si="66"/>
        <v>0</v>
      </c>
      <c r="AI395" s="408">
        <f t="shared" si="67"/>
        <v>0</v>
      </c>
      <c r="AJ395" s="408">
        <f t="shared" si="68"/>
        <v>0</v>
      </c>
      <c r="AK395" s="408"/>
      <c r="AL395" s="408">
        <f t="shared" si="69"/>
        <v>0</v>
      </c>
      <c r="AM395" s="408">
        <f t="shared" si="70"/>
        <v>0</v>
      </c>
    </row>
    <row r="396" spans="1:39" ht="19.5" customHeight="1">
      <c r="A396" s="308">
        <v>386</v>
      </c>
      <c r="B396" s="111" t="s">
        <v>1466</v>
      </c>
      <c r="C396" s="54" t="s">
        <v>1408</v>
      </c>
      <c r="D396" s="277" t="s">
        <v>1409</v>
      </c>
      <c r="E396" s="277"/>
      <c r="F396" s="277"/>
      <c r="G396" s="277"/>
      <c r="H396" s="277"/>
      <c r="I396" s="277"/>
      <c r="J396" s="398">
        <f t="shared" si="63"/>
        <v>0</v>
      </c>
      <c r="K396" s="277"/>
      <c r="L396" s="277"/>
      <c r="M396" s="277"/>
      <c r="N396" s="301"/>
      <c r="O396" s="301" t="s">
        <v>782</v>
      </c>
      <c r="P396" s="301" t="s">
        <v>782</v>
      </c>
      <c r="Q396" s="301" t="s">
        <v>782</v>
      </c>
      <c r="R396" s="301" t="s">
        <v>782</v>
      </c>
      <c r="S396" s="301" t="s">
        <v>782</v>
      </c>
      <c r="T396" s="301" t="s">
        <v>782</v>
      </c>
      <c r="U396" s="310"/>
      <c r="V396" s="301" t="s">
        <v>782</v>
      </c>
      <c r="W396" s="301" t="s">
        <v>782</v>
      </c>
      <c r="X396" s="301" t="s">
        <v>782</v>
      </c>
      <c r="Y396" s="301" t="s">
        <v>782</v>
      </c>
      <c r="Z396" s="301" t="s">
        <v>782</v>
      </c>
      <c r="AA396" s="301" t="s">
        <v>782</v>
      </c>
      <c r="AB396" s="310"/>
      <c r="AC396" s="412" t="s">
        <v>3049</v>
      </c>
      <c r="AD396" s="301"/>
      <c r="AE396" s="322"/>
      <c r="AF396" s="301"/>
      <c r="AG396" s="296"/>
      <c r="AH396" s="408">
        <f t="shared" si="66"/>
        <v>0</v>
      </c>
      <c r="AI396" s="408">
        <f t="shared" si="67"/>
        <v>0</v>
      </c>
      <c r="AJ396" s="408">
        <f t="shared" si="68"/>
        <v>0</v>
      </c>
      <c r="AK396" s="408"/>
      <c r="AL396" s="408">
        <f t="shared" si="69"/>
        <v>0</v>
      </c>
      <c r="AM396" s="408">
        <f t="shared" si="70"/>
        <v>0</v>
      </c>
    </row>
    <row r="397" spans="1:39">
      <c r="A397" s="308">
        <v>387</v>
      </c>
      <c r="B397" s="111" t="s">
        <v>1469</v>
      </c>
      <c r="C397" s="54" t="s">
        <v>1408</v>
      </c>
      <c r="D397" s="277" t="s">
        <v>1409</v>
      </c>
      <c r="E397" s="277"/>
      <c r="F397" s="277"/>
      <c r="G397" s="277"/>
      <c r="H397" s="277"/>
      <c r="I397" s="277"/>
      <c r="J397" s="398">
        <f t="shared" si="63"/>
        <v>0</v>
      </c>
      <c r="K397" s="277"/>
      <c r="L397" s="277"/>
      <c r="M397" s="277"/>
      <c r="N397" s="301"/>
      <c r="O397" s="301" t="s">
        <v>782</v>
      </c>
      <c r="P397" s="301" t="s">
        <v>782</v>
      </c>
      <c r="Q397" s="301" t="s">
        <v>782</v>
      </c>
      <c r="R397" s="301" t="s">
        <v>782</v>
      </c>
      <c r="S397" s="301" t="s">
        <v>782</v>
      </c>
      <c r="T397" s="310"/>
      <c r="U397" s="310"/>
      <c r="V397" s="385"/>
      <c r="W397" s="301" t="s">
        <v>782</v>
      </c>
      <c r="X397" s="301" t="s">
        <v>782</v>
      </c>
      <c r="Y397" s="301" t="s">
        <v>782</v>
      </c>
      <c r="Z397" s="301" t="s">
        <v>782</v>
      </c>
      <c r="AA397" s="301" t="s">
        <v>782</v>
      </c>
      <c r="AB397" s="310"/>
      <c r="AC397" s="312"/>
      <c r="AD397" s="301"/>
      <c r="AE397" s="322"/>
      <c r="AF397" s="301"/>
      <c r="AG397" s="296"/>
      <c r="AH397" s="408">
        <f t="shared" si="66"/>
        <v>0</v>
      </c>
      <c r="AI397" s="408">
        <f t="shared" si="67"/>
        <v>0</v>
      </c>
      <c r="AJ397" s="408">
        <f t="shared" si="68"/>
        <v>0</v>
      </c>
      <c r="AK397" s="408"/>
      <c r="AL397" s="408">
        <f t="shared" si="69"/>
        <v>0</v>
      </c>
      <c r="AM397" s="408">
        <f t="shared" si="70"/>
        <v>0</v>
      </c>
    </row>
    <row r="398" spans="1:39" ht="16.8">
      <c r="A398" s="308">
        <v>388</v>
      </c>
      <c r="B398" s="111" t="s">
        <v>1467</v>
      </c>
      <c r="C398" s="54" t="s">
        <v>1408</v>
      </c>
      <c r="D398" s="277" t="s">
        <v>1409</v>
      </c>
      <c r="E398" s="277"/>
      <c r="F398" s="277"/>
      <c r="G398" s="277"/>
      <c r="H398" s="277"/>
      <c r="I398" s="277"/>
      <c r="J398" s="398">
        <f t="shared" si="63"/>
        <v>0</v>
      </c>
      <c r="K398" s="277"/>
      <c r="L398" s="277"/>
      <c r="M398" s="277"/>
      <c r="N398" s="301"/>
      <c r="O398" s="385"/>
      <c r="P398" s="301" t="s">
        <v>782</v>
      </c>
      <c r="Q398" s="301" t="s">
        <v>782</v>
      </c>
      <c r="R398" s="301" t="s">
        <v>782</v>
      </c>
      <c r="S398" s="301" t="s">
        <v>782</v>
      </c>
      <c r="T398" s="301" t="s">
        <v>782</v>
      </c>
      <c r="U398" s="301" t="s">
        <v>782</v>
      </c>
      <c r="V398" s="301" t="s">
        <v>782</v>
      </c>
      <c r="W398" s="310"/>
      <c r="X398" s="301" t="s">
        <v>782</v>
      </c>
      <c r="Y398" s="301" t="s">
        <v>782</v>
      </c>
      <c r="Z398" s="301" t="s">
        <v>782</v>
      </c>
      <c r="AA398" s="301" t="s">
        <v>782</v>
      </c>
      <c r="AB398" s="310"/>
      <c r="AC398" s="412" t="s">
        <v>3021</v>
      </c>
      <c r="AD398" s="301"/>
      <c r="AE398" s="322"/>
      <c r="AF398" s="301"/>
      <c r="AG398" s="296"/>
      <c r="AH398" s="408">
        <f t="shared" si="66"/>
        <v>0</v>
      </c>
      <c r="AI398" s="408">
        <f t="shared" si="67"/>
        <v>0</v>
      </c>
      <c r="AJ398" s="408">
        <f t="shared" si="68"/>
        <v>0</v>
      </c>
      <c r="AK398" s="408"/>
      <c r="AL398" s="408">
        <f t="shared" si="69"/>
        <v>0</v>
      </c>
      <c r="AM398" s="408">
        <f t="shared" si="70"/>
        <v>0</v>
      </c>
    </row>
    <row r="399" spans="1:39">
      <c r="A399" s="308">
        <v>389</v>
      </c>
      <c r="B399" s="111" t="s">
        <v>1468</v>
      </c>
      <c r="C399" s="54" t="s">
        <v>1408</v>
      </c>
      <c r="D399" s="277" t="s">
        <v>1409</v>
      </c>
      <c r="E399" s="277"/>
      <c r="F399" s="277"/>
      <c r="G399" s="277"/>
      <c r="H399" s="277"/>
      <c r="I399" s="277"/>
      <c r="J399" s="398">
        <f t="shared" si="63"/>
        <v>0</v>
      </c>
      <c r="K399" s="277"/>
      <c r="L399" s="277"/>
      <c r="M399" s="277"/>
      <c r="N399" s="301"/>
      <c r="O399" s="301" t="s">
        <v>782</v>
      </c>
      <c r="P399" s="301" t="s">
        <v>782</v>
      </c>
      <c r="Q399" s="310"/>
      <c r="R399" s="301" t="s">
        <v>782</v>
      </c>
      <c r="S399" s="385"/>
      <c r="T399" s="301" t="s">
        <v>782</v>
      </c>
      <c r="U399" s="301" t="s">
        <v>782</v>
      </c>
      <c r="V399" s="301" t="s">
        <v>782</v>
      </c>
      <c r="W399" s="301" t="s">
        <v>782</v>
      </c>
      <c r="X399" s="301" t="s">
        <v>782</v>
      </c>
      <c r="Y399" s="301" t="s">
        <v>782</v>
      </c>
      <c r="Z399" s="301" t="s">
        <v>782</v>
      </c>
      <c r="AA399" s="301" t="s">
        <v>782</v>
      </c>
      <c r="AB399" s="310"/>
      <c r="AC399" s="312" t="str">
        <f>Q8</f>
        <v>экз./растение (орган)</v>
      </c>
      <c r="AD399" s="301"/>
      <c r="AE399" s="322"/>
      <c r="AF399" s="301"/>
      <c r="AG399" s="296"/>
      <c r="AH399" s="408">
        <f t="shared" si="66"/>
        <v>0</v>
      </c>
      <c r="AI399" s="408">
        <f t="shared" si="67"/>
        <v>0</v>
      </c>
      <c r="AJ399" s="408">
        <f t="shared" si="68"/>
        <v>0</v>
      </c>
      <c r="AK399" s="408"/>
      <c r="AL399" s="408">
        <f t="shared" si="69"/>
        <v>0</v>
      </c>
      <c r="AM399" s="408">
        <f t="shared" si="70"/>
        <v>0</v>
      </c>
    </row>
    <row r="400" spans="1:39">
      <c r="A400" s="308">
        <v>390</v>
      </c>
      <c r="B400" s="111" t="s">
        <v>1471</v>
      </c>
      <c r="C400" s="54" t="s">
        <v>1408</v>
      </c>
      <c r="D400" s="277" t="s">
        <v>1409</v>
      </c>
      <c r="E400" s="277"/>
      <c r="F400" s="277"/>
      <c r="G400" s="277"/>
      <c r="H400" s="277"/>
      <c r="I400" s="277"/>
      <c r="J400" s="398">
        <f t="shared" si="63"/>
        <v>0</v>
      </c>
      <c r="K400" s="277"/>
      <c r="L400" s="277"/>
      <c r="M400" s="277"/>
      <c r="N400" s="301"/>
      <c r="O400" s="385"/>
      <c r="P400" s="301" t="s">
        <v>782</v>
      </c>
      <c r="Q400" s="310"/>
      <c r="R400" s="310"/>
      <c r="S400" s="301" t="s">
        <v>782</v>
      </c>
      <c r="T400" s="301" t="s">
        <v>782</v>
      </c>
      <c r="U400" s="385"/>
      <c r="V400" s="301" t="s">
        <v>782</v>
      </c>
      <c r="W400" s="301" t="s">
        <v>782</v>
      </c>
      <c r="X400" s="301" t="s">
        <v>782</v>
      </c>
      <c r="Y400" s="301" t="s">
        <v>782</v>
      </c>
      <c r="Z400" s="301" t="s">
        <v>782</v>
      </c>
      <c r="AA400" s="301" t="s">
        <v>782</v>
      </c>
      <c r="AB400" s="310"/>
      <c r="AC400" s="312">
        <f>Q9</f>
        <v>0</v>
      </c>
      <c r="AD400" s="301"/>
      <c r="AE400" s="322"/>
      <c r="AF400" s="301"/>
      <c r="AG400" s="296"/>
      <c r="AH400" s="408">
        <f t="shared" si="66"/>
        <v>0</v>
      </c>
      <c r="AI400" s="408">
        <f t="shared" si="67"/>
        <v>0</v>
      </c>
      <c r="AJ400" s="408">
        <f t="shared" si="68"/>
        <v>0</v>
      </c>
      <c r="AK400" s="408"/>
      <c r="AL400" s="408">
        <f t="shared" si="69"/>
        <v>0</v>
      </c>
      <c r="AM400" s="408">
        <f t="shared" si="70"/>
        <v>0</v>
      </c>
    </row>
    <row r="401" spans="1:39">
      <c r="A401" s="308">
        <v>391</v>
      </c>
      <c r="B401" s="111" t="s">
        <v>1419</v>
      </c>
      <c r="C401" s="54" t="s">
        <v>1408</v>
      </c>
      <c r="D401" s="277" t="s">
        <v>1409</v>
      </c>
      <c r="E401" s="277"/>
      <c r="F401" s="277"/>
      <c r="G401" s="277"/>
      <c r="H401" s="277"/>
      <c r="I401" s="277"/>
      <c r="J401" s="398">
        <f t="shared" si="63"/>
        <v>0</v>
      </c>
      <c r="K401" s="277"/>
      <c r="L401" s="277"/>
      <c r="M401" s="277"/>
      <c r="N401" s="301"/>
      <c r="O401" s="301" t="s">
        <v>782</v>
      </c>
      <c r="P401" s="301" t="s">
        <v>782</v>
      </c>
      <c r="Q401" s="301" t="s">
        <v>782</v>
      </c>
      <c r="R401" s="301" t="s">
        <v>782</v>
      </c>
      <c r="S401" s="301" t="s">
        <v>782</v>
      </c>
      <c r="T401" s="301" t="s">
        <v>782</v>
      </c>
      <c r="U401" s="301" t="s">
        <v>782</v>
      </c>
      <c r="V401" s="301" t="s">
        <v>782</v>
      </c>
      <c r="W401" s="301" t="s">
        <v>782</v>
      </c>
      <c r="X401" s="301" t="s">
        <v>782</v>
      </c>
      <c r="Y401" s="301" t="s">
        <v>782</v>
      </c>
      <c r="Z401" s="301" t="s">
        <v>782</v>
      </c>
      <c r="AA401" s="301" t="s">
        <v>782</v>
      </c>
      <c r="AB401" s="312" t="s">
        <v>782</v>
      </c>
      <c r="AC401" s="312"/>
      <c r="AD401" s="301"/>
      <c r="AE401" s="322"/>
      <c r="AF401" s="301"/>
      <c r="AG401" s="296"/>
      <c r="AH401" s="408">
        <f t="shared" si="66"/>
        <v>0</v>
      </c>
      <c r="AI401" s="408">
        <f t="shared" si="67"/>
        <v>0</v>
      </c>
      <c r="AJ401" s="408">
        <f t="shared" si="68"/>
        <v>0</v>
      </c>
      <c r="AK401" s="408"/>
      <c r="AL401" s="408">
        <f t="shared" si="69"/>
        <v>0</v>
      </c>
      <c r="AM401" s="408">
        <f t="shared" si="70"/>
        <v>0</v>
      </c>
    </row>
    <row r="402" spans="1:39">
      <c r="A402" s="308">
        <v>392</v>
      </c>
      <c r="B402" s="111" t="s">
        <v>1634</v>
      </c>
      <c r="C402" s="54" t="s">
        <v>1408</v>
      </c>
      <c r="D402" s="277" t="s">
        <v>1409</v>
      </c>
      <c r="E402" s="399">
        <f>MAX(E403:E407)</f>
        <v>0</v>
      </c>
      <c r="F402" s="399">
        <f>F403+MAX(F404,F405,F406,F407)</f>
        <v>0</v>
      </c>
      <c r="G402" s="399">
        <f>MAX(G403:G407)</f>
        <v>0</v>
      </c>
      <c r="H402" s="399">
        <f>MAX(H403:H407)</f>
        <v>0</v>
      </c>
      <c r="I402" s="399">
        <f>MAX(I403:I407)</f>
        <v>0</v>
      </c>
      <c r="J402" s="398">
        <f t="shared" si="63"/>
        <v>0</v>
      </c>
      <c r="K402" s="399">
        <f>SUM(K403:K407)</f>
        <v>0</v>
      </c>
      <c r="L402" s="399">
        <f>SUM(L403:L407)</f>
        <v>0</v>
      </c>
      <c r="M402" s="399">
        <f>SUM(M403:M407)</f>
        <v>0</v>
      </c>
      <c r="N402" s="399">
        <f>SUM(N403:N407)</f>
        <v>0</v>
      </c>
      <c r="O402" s="301" t="s">
        <v>782</v>
      </c>
      <c r="P402" s="301" t="s">
        <v>782</v>
      </c>
      <c r="Q402" s="301" t="s">
        <v>782</v>
      </c>
      <c r="R402" s="301" t="s">
        <v>782</v>
      </c>
      <c r="S402" s="301" t="s">
        <v>782</v>
      </c>
      <c r="T402" s="301" t="s">
        <v>782</v>
      </c>
      <c r="U402" s="301" t="s">
        <v>782</v>
      </c>
      <c r="V402" s="301" t="s">
        <v>782</v>
      </c>
      <c r="W402" s="301" t="s">
        <v>782</v>
      </c>
      <c r="X402" s="301" t="s">
        <v>782</v>
      </c>
      <c r="Y402" s="301" t="s">
        <v>782</v>
      </c>
      <c r="Z402" s="301" t="s">
        <v>782</v>
      </c>
      <c r="AA402" s="301" t="s">
        <v>782</v>
      </c>
      <c r="AB402" s="301" t="s">
        <v>782</v>
      </c>
      <c r="AC402" s="312"/>
      <c r="AD402" s="301"/>
      <c r="AE402" s="322"/>
      <c r="AF402" s="301"/>
      <c r="AG402" s="296"/>
      <c r="AH402" s="408">
        <f t="shared" si="66"/>
        <v>0</v>
      </c>
      <c r="AI402" s="408">
        <f t="shared" si="67"/>
        <v>0</v>
      </c>
      <c r="AJ402" s="408">
        <f t="shared" si="68"/>
        <v>0</v>
      </c>
      <c r="AK402" s="408"/>
      <c r="AL402" s="408">
        <f t="shared" si="69"/>
        <v>0</v>
      </c>
      <c r="AM402" s="408">
        <f t="shared" si="70"/>
        <v>0</v>
      </c>
    </row>
    <row r="403" spans="1:39">
      <c r="A403" s="308">
        <v>393</v>
      </c>
      <c r="B403" s="111" t="s">
        <v>1714</v>
      </c>
      <c r="C403" s="54" t="s">
        <v>1408</v>
      </c>
      <c r="D403" s="277" t="s">
        <v>1409</v>
      </c>
      <c r="E403" s="277"/>
      <c r="F403" s="277"/>
      <c r="G403" s="277"/>
      <c r="H403" s="277"/>
      <c r="I403" s="277"/>
      <c r="J403" s="398">
        <f t="shared" si="63"/>
        <v>0</v>
      </c>
      <c r="K403" s="277"/>
      <c r="L403" s="277"/>
      <c r="M403" s="277"/>
      <c r="N403" s="301"/>
      <c r="O403" s="301" t="s">
        <v>782</v>
      </c>
      <c r="P403" s="301" t="s">
        <v>782</v>
      </c>
      <c r="Q403" s="301" t="s">
        <v>782</v>
      </c>
      <c r="R403" s="301" t="s">
        <v>782</v>
      </c>
      <c r="S403" s="301" t="s">
        <v>782</v>
      </c>
      <c r="T403" s="301" t="s">
        <v>782</v>
      </c>
      <c r="U403" s="301" t="s">
        <v>782</v>
      </c>
      <c r="V403" s="301" t="s">
        <v>782</v>
      </c>
      <c r="W403" s="301" t="s">
        <v>782</v>
      </c>
      <c r="X403" s="301" t="s">
        <v>782</v>
      </c>
      <c r="Y403" s="301" t="s">
        <v>782</v>
      </c>
      <c r="Z403" s="310"/>
      <c r="AA403" s="310"/>
      <c r="AB403" s="301" t="s">
        <v>782</v>
      </c>
      <c r="AC403" s="312"/>
      <c r="AD403" s="301"/>
      <c r="AE403" s="322"/>
      <c r="AF403" s="301"/>
      <c r="AG403" s="296"/>
      <c r="AH403" s="408">
        <f t="shared" si="66"/>
        <v>0</v>
      </c>
      <c r="AI403" s="408">
        <f t="shared" si="67"/>
        <v>0</v>
      </c>
      <c r="AJ403" s="408">
        <f t="shared" si="68"/>
        <v>0</v>
      </c>
      <c r="AK403" s="408"/>
      <c r="AL403" s="408">
        <f t="shared" si="69"/>
        <v>0</v>
      </c>
      <c r="AM403" s="408">
        <f t="shared" si="70"/>
        <v>0</v>
      </c>
    </row>
    <row r="404" spans="1:39">
      <c r="A404" s="308">
        <v>394</v>
      </c>
      <c r="B404" s="111" t="s">
        <v>1640</v>
      </c>
      <c r="C404" s="54" t="s">
        <v>1408</v>
      </c>
      <c r="D404" s="277" t="s">
        <v>1409</v>
      </c>
      <c r="E404" s="277"/>
      <c r="F404" s="277"/>
      <c r="G404" s="277"/>
      <c r="H404" s="277"/>
      <c r="I404" s="277"/>
      <c r="J404" s="398">
        <f t="shared" si="63"/>
        <v>0</v>
      </c>
      <c r="K404" s="277"/>
      <c r="L404" s="277"/>
      <c r="M404" s="277"/>
      <c r="N404" s="301"/>
      <c r="O404" s="301" t="s">
        <v>782</v>
      </c>
      <c r="P404" s="301" t="s">
        <v>782</v>
      </c>
      <c r="Q404" s="301" t="s">
        <v>782</v>
      </c>
      <c r="R404" s="301" t="s">
        <v>782</v>
      </c>
      <c r="S404" s="301" t="s">
        <v>782</v>
      </c>
      <c r="T404" s="301" t="s">
        <v>782</v>
      </c>
      <c r="U404" s="301" t="s">
        <v>782</v>
      </c>
      <c r="V404" s="301" t="s">
        <v>782</v>
      </c>
      <c r="W404" s="301" t="s">
        <v>782</v>
      </c>
      <c r="X404" s="301" t="s">
        <v>782</v>
      </c>
      <c r="Y404" s="301" t="s">
        <v>782</v>
      </c>
      <c r="Z404" s="310"/>
      <c r="AA404" s="310"/>
      <c r="AB404" s="301" t="s">
        <v>782</v>
      </c>
      <c r="AC404" s="312"/>
      <c r="AD404" s="301"/>
      <c r="AE404" s="322"/>
      <c r="AF404" s="301"/>
      <c r="AG404" s="296"/>
      <c r="AH404" s="408">
        <f t="shared" si="66"/>
        <v>0</v>
      </c>
      <c r="AI404" s="408">
        <f t="shared" si="67"/>
        <v>0</v>
      </c>
      <c r="AJ404" s="408">
        <f t="shared" si="68"/>
        <v>0</v>
      </c>
      <c r="AK404" s="408"/>
      <c r="AL404" s="408">
        <f t="shared" si="69"/>
        <v>0</v>
      </c>
      <c r="AM404" s="408">
        <f t="shared" si="70"/>
        <v>0</v>
      </c>
    </row>
    <row r="405" spans="1:39">
      <c r="A405" s="308">
        <v>395</v>
      </c>
      <c r="B405" s="111" t="s">
        <v>1465</v>
      </c>
      <c r="C405" s="54" t="s">
        <v>1408</v>
      </c>
      <c r="D405" s="277" t="s">
        <v>1409</v>
      </c>
      <c r="E405" s="277"/>
      <c r="F405" s="277"/>
      <c r="G405" s="277"/>
      <c r="H405" s="277"/>
      <c r="I405" s="277"/>
      <c r="J405" s="398">
        <f t="shared" si="63"/>
        <v>0</v>
      </c>
      <c r="K405" s="277"/>
      <c r="L405" s="277"/>
      <c r="M405" s="277"/>
      <c r="N405" s="301"/>
      <c r="O405" s="301" t="s">
        <v>782</v>
      </c>
      <c r="P405" s="301" t="s">
        <v>782</v>
      </c>
      <c r="Q405" s="301" t="s">
        <v>782</v>
      </c>
      <c r="R405" s="301" t="s">
        <v>782</v>
      </c>
      <c r="S405" s="301" t="s">
        <v>782</v>
      </c>
      <c r="T405" s="301" t="s">
        <v>782</v>
      </c>
      <c r="U405" s="301" t="s">
        <v>782</v>
      </c>
      <c r="V405" s="301" t="s">
        <v>782</v>
      </c>
      <c r="W405" s="301" t="s">
        <v>782</v>
      </c>
      <c r="X405" s="301" t="s">
        <v>782</v>
      </c>
      <c r="Y405" s="301" t="s">
        <v>782</v>
      </c>
      <c r="Z405" s="310"/>
      <c r="AA405" s="310"/>
      <c r="AB405" s="301" t="s">
        <v>782</v>
      </c>
      <c r="AC405" s="312"/>
      <c r="AD405" s="301"/>
      <c r="AE405" s="322"/>
      <c r="AF405" s="301"/>
      <c r="AG405" s="296"/>
      <c r="AH405" s="408">
        <f t="shared" si="66"/>
        <v>0</v>
      </c>
      <c r="AI405" s="408">
        <f t="shared" si="67"/>
        <v>0</v>
      </c>
      <c r="AJ405" s="408">
        <f t="shared" si="68"/>
        <v>0</v>
      </c>
      <c r="AK405" s="408"/>
      <c r="AL405" s="408">
        <f t="shared" si="69"/>
        <v>0</v>
      </c>
      <c r="AM405" s="408">
        <f t="shared" si="70"/>
        <v>0</v>
      </c>
    </row>
    <row r="406" spans="1:39">
      <c r="A406" s="308">
        <v>396</v>
      </c>
      <c r="B406" s="111" t="s">
        <v>1639</v>
      </c>
      <c r="C406" s="54" t="s">
        <v>1408</v>
      </c>
      <c r="D406" s="277" t="s">
        <v>1409</v>
      </c>
      <c r="E406" s="277"/>
      <c r="F406" s="277"/>
      <c r="G406" s="277"/>
      <c r="H406" s="277"/>
      <c r="I406" s="277"/>
      <c r="J406" s="398">
        <f t="shared" si="63"/>
        <v>0</v>
      </c>
      <c r="K406" s="277"/>
      <c r="L406" s="277"/>
      <c r="M406" s="277"/>
      <c r="N406" s="301"/>
      <c r="O406" s="301" t="s">
        <v>782</v>
      </c>
      <c r="P406" s="301" t="s">
        <v>782</v>
      </c>
      <c r="Q406" s="301" t="s">
        <v>782</v>
      </c>
      <c r="R406" s="301" t="s">
        <v>782</v>
      </c>
      <c r="S406" s="301" t="s">
        <v>782</v>
      </c>
      <c r="T406" s="301" t="s">
        <v>782</v>
      </c>
      <c r="U406" s="301" t="s">
        <v>782</v>
      </c>
      <c r="V406" s="301" t="s">
        <v>782</v>
      </c>
      <c r="W406" s="301" t="s">
        <v>782</v>
      </c>
      <c r="X406" s="301" t="s">
        <v>782</v>
      </c>
      <c r="Y406" s="301" t="s">
        <v>782</v>
      </c>
      <c r="Z406" s="310"/>
      <c r="AA406" s="310"/>
      <c r="AB406" s="301" t="s">
        <v>782</v>
      </c>
      <c r="AC406" s="312"/>
      <c r="AD406" s="301"/>
      <c r="AE406" s="322"/>
      <c r="AF406" s="301"/>
      <c r="AG406" s="296"/>
      <c r="AH406" s="408">
        <f t="shared" si="66"/>
        <v>0</v>
      </c>
      <c r="AI406" s="408">
        <f t="shared" si="67"/>
        <v>0</v>
      </c>
      <c r="AJ406" s="408">
        <f t="shared" si="68"/>
        <v>0</v>
      </c>
      <c r="AK406" s="408"/>
      <c r="AL406" s="408">
        <f t="shared" si="69"/>
        <v>0</v>
      </c>
      <c r="AM406" s="408">
        <f t="shared" si="70"/>
        <v>0</v>
      </c>
    </row>
    <row r="407" spans="1:39" ht="16.2" thickBot="1">
      <c r="A407" s="308">
        <v>397</v>
      </c>
      <c r="B407" s="111" t="s">
        <v>1638</v>
      </c>
      <c r="C407" s="54" t="s">
        <v>1408</v>
      </c>
      <c r="D407" s="277" t="s">
        <v>1409</v>
      </c>
      <c r="E407" s="277"/>
      <c r="F407" s="277"/>
      <c r="G407" s="277"/>
      <c r="H407" s="277"/>
      <c r="I407" s="277"/>
      <c r="J407" s="398">
        <f t="shared" si="63"/>
        <v>0</v>
      </c>
      <c r="K407" s="277"/>
      <c r="L407" s="277"/>
      <c r="M407" s="277"/>
      <c r="N407" s="301"/>
      <c r="O407" s="301" t="s">
        <v>782</v>
      </c>
      <c r="P407" s="301" t="s">
        <v>782</v>
      </c>
      <c r="Q407" s="301" t="s">
        <v>782</v>
      </c>
      <c r="R407" s="301" t="s">
        <v>782</v>
      </c>
      <c r="S407" s="301" t="s">
        <v>782</v>
      </c>
      <c r="T407" s="301" t="s">
        <v>782</v>
      </c>
      <c r="U407" s="301" t="s">
        <v>782</v>
      </c>
      <c r="V407" s="301" t="s">
        <v>782</v>
      </c>
      <c r="W407" s="301" t="s">
        <v>782</v>
      </c>
      <c r="X407" s="301" t="s">
        <v>782</v>
      </c>
      <c r="Y407" s="301" t="s">
        <v>782</v>
      </c>
      <c r="Z407" s="310"/>
      <c r="AA407" s="310"/>
      <c r="AB407" s="301" t="s">
        <v>782</v>
      </c>
      <c r="AC407" s="312"/>
      <c r="AD407" s="301"/>
      <c r="AE407" s="322"/>
      <c r="AF407" s="301"/>
      <c r="AG407" s="296"/>
      <c r="AH407" s="408">
        <f t="shared" si="66"/>
        <v>0</v>
      </c>
      <c r="AI407" s="408">
        <f t="shared" si="67"/>
        <v>0</v>
      </c>
      <c r="AJ407" s="408">
        <f t="shared" si="68"/>
        <v>0</v>
      </c>
      <c r="AK407" s="408"/>
      <c r="AL407" s="408">
        <f t="shared" si="69"/>
        <v>0</v>
      </c>
      <c r="AM407" s="408">
        <f t="shared" si="70"/>
        <v>0</v>
      </c>
    </row>
    <row r="408" spans="1:39" ht="41.4">
      <c r="A408" s="308">
        <v>398</v>
      </c>
      <c r="B408" s="111" t="s">
        <v>1713</v>
      </c>
      <c r="C408" s="54" t="s">
        <v>1408</v>
      </c>
      <c r="D408" s="286"/>
      <c r="E408" s="578">
        <f>MAX(E409,E417)</f>
        <v>0</v>
      </c>
      <c r="F408" s="399">
        <f>SUM(F409,F417)</f>
        <v>0</v>
      </c>
      <c r="G408" s="399">
        <f>MAX(G409,G417)</f>
        <v>0</v>
      </c>
      <c r="H408" s="399">
        <f>MAX(H409,H417)</f>
        <v>0</v>
      </c>
      <c r="I408" s="578">
        <f>MAX(I409,I417)</f>
        <v>0</v>
      </c>
      <c r="J408" s="398">
        <f t="shared" si="63"/>
        <v>0</v>
      </c>
      <c r="K408" s="399">
        <f>SUM(K409,K417)</f>
        <v>0</v>
      </c>
      <c r="L408" s="399">
        <f>SUM(L409,L417)</f>
        <v>0</v>
      </c>
      <c r="M408" s="399">
        <f>SUM(M409,M417)</f>
        <v>0</v>
      </c>
      <c r="N408" s="399">
        <f>SUM(N409,N417)</f>
        <v>0</v>
      </c>
      <c r="O408" s="277" t="s">
        <v>782</v>
      </c>
      <c r="P408" s="301" t="s">
        <v>782</v>
      </c>
      <c r="Q408" s="301" t="s">
        <v>782</v>
      </c>
      <c r="R408" s="301" t="s">
        <v>782</v>
      </c>
      <c r="S408" s="301" t="s">
        <v>782</v>
      </c>
      <c r="T408" s="301" t="s">
        <v>782</v>
      </c>
      <c r="U408" s="301" t="s">
        <v>782</v>
      </c>
      <c r="V408" s="301" t="s">
        <v>782</v>
      </c>
      <c r="W408" s="301" t="s">
        <v>782</v>
      </c>
      <c r="X408" s="301" t="s">
        <v>782</v>
      </c>
      <c r="Y408" s="301" t="s">
        <v>782</v>
      </c>
      <c r="Z408" s="301" t="s">
        <v>782</v>
      </c>
      <c r="AA408" s="301" t="s">
        <v>782</v>
      </c>
      <c r="AB408" s="301" t="s">
        <v>782</v>
      </c>
      <c r="AC408" s="312"/>
      <c r="AD408" s="301"/>
      <c r="AE408" s="322"/>
      <c r="AF408" s="301"/>
      <c r="AG408" s="400">
        <f>D408-E408</f>
        <v>0</v>
      </c>
      <c r="AH408" s="408">
        <f t="shared" si="66"/>
        <v>0</v>
      </c>
      <c r="AI408" s="408">
        <f t="shared" si="67"/>
        <v>0</v>
      </c>
      <c r="AJ408" s="408">
        <f t="shared" si="68"/>
        <v>0</v>
      </c>
      <c r="AK408" s="408">
        <f>D408-I408</f>
        <v>0</v>
      </c>
      <c r="AL408" s="408">
        <f t="shared" si="69"/>
        <v>0</v>
      </c>
      <c r="AM408" s="408">
        <f t="shared" si="70"/>
        <v>0</v>
      </c>
    </row>
    <row r="409" spans="1:39">
      <c r="A409" s="308">
        <v>399</v>
      </c>
      <c r="B409" s="111" t="s">
        <v>1676</v>
      </c>
      <c r="C409" s="54" t="s">
        <v>1408</v>
      </c>
      <c r="D409" s="277" t="s">
        <v>1409</v>
      </c>
      <c r="E409" s="399">
        <f>MAX(E410:E416)</f>
        <v>0</v>
      </c>
      <c r="F409" s="399">
        <f>F410+MAX(F411,F414)+MAX(F412,F413)+F415+F416</f>
        <v>0</v>
      </c>
      <c r="G409" s="399">
        <f>MAX(G410:G416)</f>
        <v>0</v>
      </c>
      <c r="H409" s="399">
        <f>MAX(H410:H416)</f>
        <v>0</v>
      </c>
      <c r="I409" s="399">
        <f>MAX(I410:I416)</f>
        <v>0</v>
      </c>
      <c r="J409" s="398">
        <f t="shared" si="63"/>
        <v>0</v>
      </c>
      <c r="K409" s="399">
        <f>SUM(K410:K416)</f>
        <v>0</v>
      </c>
      <c r="L409" s="399">
        <f>SUM(L410:L416)</f>
        <v>0</v>
      </c>
      <c r="M409" s="399">
        <f>SUM(M410:M416)</f>
        <v>0</v>
      </c>
      <c r="N409" s="399">
        <f>SUM(N410:N416)</f>
        <v>0</v>
      </c>
      <c r="O409" s="277" t="s">
        <v>782</v>
      </c>
      <c r="P409" s="301" t="s">
        <v>782</v>
      </c>
      <c r="Q409" s="301" t="s">
        <v>782</v>
      </c>
      <c r="R409" s="301" t="s">
        <v>782</v>
      </c>
      <c r="S409" s="301" t="s">
        <v>782</v>
      </c>
      <c r="T409" s="301" t="s">
        <v>782</v>
      </c>
      <c r="U409" s="301" t="s">
        <v>782</v>
      </c>
      <c r="V409" s="301" t="s">
        <v>782</v>
      </c>
      <c r="W409" s="301" t="s">
        <v>782</v>
      </c>
      <c r="X409" s="301" t="s">
        <v>782</v>
      </c>
      <c r="Y409" s="301" t="s">
        <v>782</v>
      </c>
      <c r="Z409" s="301" t="s">
        <v>782</v>
      </c>
      <c r="AA409" s="301" t="s">
        <v>782</v>
      </c>
      <c r="AB409" s="301" t="s">
        <v>782</v>
      </c>
      <c r="AC409" s="312"/>
      <c r="AD409" s="301"/>
      <c r="AE409" s="322"/>
      <c r="AF409" s="301"/>
      <c r="AG409" s="296"/>
      <c r="AH409" s="408">
        <f t="shared" si="66"/>
        <v>0</v>
      </c>
      <c r="AI409" s="408">
        <f t="shared" si="67"/>
        <v>0</v>
      </c>
      <c r="AJ409" s="408">
        <f t="shared" si="68"/>
        <v>0</v>
      </c>
      <c r="AK409" s="408"/>
      <c r="AL409" s="408">
        <f t="shared" si="69"/>
        <v>0</v>
      </c>
      <c r="AM409" s="408">
        <f t="shared" si="70"/>
        <v>0</v>
      </c>
    </row>
    <row r="410" spans="1:39" ht="16.8">
      <c r="A410" s="308">
        <v>400</v>
      </c>
      <c r="B410" s="111" t="s">
        <v>1466</v>
      </c>
      <c r="C410" s="54" t="s">
        <v>1408</v>
      </c>
      <c r="D410" s="277" t="s">
        <v>1409</v>
      </c>
      <c r="E410" s="323"/>
      <c r="F410" s="319"/>
      <c r="G410" s="277"/>
      <c r="H410" s="277"/>
      <c r="I410" s="318"/>
      <c r="J410" s="398">
        <f t="shared" si="63"/>
        <v>0</v>
      </c>
      <c r="K410" s="277"/>
      <c r="L410" s="277"/>
      <c r="M410" s="277"/>
      <c r="N410" s="301"/>
      <c r="O410" s="301" t="s">
        <v>782</v>
      </c>
      <c r="P410" s="301" t="s">
        <v>782</v>
      </c>
      <c r="Q410" s="301" t="s">
        <v>782</v>
      </c>
      <c r="R410" s="301" t="s">
        <v>782</v>
      </c>
      <c r="S410" s="301" t="s">
        <v>782</v>
      </c>
      <c r="T410" s="301" t="s">
        <v>782</v>
      </c>
      <c r="U410" s="310"/>
      <c r="V410" s="301" t="s">
        <v>782</v>
      </c>
      <c r="W410" s="301" t="s">
        <v>782</v>
      </c>
      <c r="X410" s="301" t="s">
        <v>782</v>
      </c>
      <c r="Y410" s="301" t="s">
        <v>782</v>
      </c>
      <c r="Z410" s="301" t="s">
        <v>782</v>
      </c>
      <c r="AA410" s="301" t="s">
        <v>782</v>
      </c>
      <c r="AB410" s="310"/>
      <c r="AC410" s="412" t="s">
        <v>3049</v>
      </c>
      <c r="AD410" s="301"/>
      <c r="AE410" s="322"/>
      <c r="AF410" s="301"/>
      <c r="AG410" s="296"/>
      <c r="AH410" s="408">
        <f t="shared" si="66"/>
        <v>0</v>
      </c>
      <c r="AI410" s="408">
        <f t="shared" si="67"/>
        <v>0</v>
      </c>
      <c r="AJ410" s="408">
        <f t="shared" si="68"/>
        <v>0</v>
      </c>
      <c r="AK410" s="408"/>
      <c r="AL410" s="408">
        <f t="shared" si="69"/>
        <v>0</v>
      </c>
      <c r="AM410" s="408">
        <f t="shared" si="70"/>
        <v>0</v>
      </c>
    </row>
    <row r="411" spans="1:39" ht="16.8">
      <c r="A411" s="308">
        <v>401</v>
      </c>
      <c r="B411" s="111" t="s">
        <v>1467</v>
      </c>
      <c r="C411" s="54" t="s">
        <v>1408</v>
      </c>
      <c r="D411" s="277" t="s">
        <v>1409</v>
      </c>
      <c r="E411" s="323"/>
      <c r="F411" s="319"/>
      <c r="G411" s="277"/>
      <c r="H411" s="277"/>
      <c r="I411" s="318"/>
      <c r="J411" s="398">
        <f t="shared" si="63"/>
        <v>0</v>
      </c>
      <c r="K411" s="277"/>
      <c r="L411" s="277"/>
      <c r="M411" s="277"/>
      <c r="N411" s="301"/>
      <c r="O411" s="385"/>
      <c r="P411" s="301" t="s">
        <v>782</v>
      </c>
      <c r="Q411" s="301" t="s">
        <v>782</v>
      </c>
      <c r="R411" s="301" t="s">
        <v>782</v>
      </c>
      <c r="S411" s="301" t="s">
        <v>782</v>
      </c>
      <c r="T411" s="301" t="s">
        <v>782</v>
      </c>
      <c r="U411" s="301" t="s">
        <v>782</v>
      </c>
      <c r="V411" s="301" t="s">
        <v>782</v>
      </c>
      <c r="W411" s="310"/>
      <c r="X411" s="301" t="s">
        <v>782</v>
      </c>
      <c r="Y411" s="301" t="s">
        <v>782</v>
      </c>
      <c r="Z411" s="301" t="s">
        <v>782</v>
      </c>
      <c r="AA411" s="301" t="s">
        <v>782</v>
      </c>
      <c r="AB411" s="310"/>
      <c r="AC411" s="412" t="s">
        <v>3021</v>
      </c>
      <c r="AD411" s="301"/>
      <c r="AE411" s="322"/>
      <c r="AF411" s="301"/>
      <c r="AG411" s="296"/>
      <c r="AH411" s="408">
        <f t="shared" si="66"/>
        <v>0</v>
      </c>
      <c r="AI411" s="408">
        <f t="shared" si="67"/>
        <v>0</v>
      </c>
      <c r="AJ411" s="408">
        <f t="shared" si="68"/>
        <v>0</v>
      </c>
      <c r="AK411" s="408"/>
      <c r="AL411" s="408">
        <f t="shared" si="69"/>
        <v>0</v>
      </c>
      <c r="AM411" s="408">
        <f t="shared" si="70"/>
        <v>0</v>
      </c>
    </row>
    <row r="412" spans="1:39">
      <c r="A412" s="308">
        <v>402</v>
      </c>
      <c r="B412" s="111" t="s">
        <v>1468</v>
      </c>
      <c r="C412" s="54" t="s">
        <v>1408</v>
      </c>
      <c r="D412" s="277" t="s">
        <v>1409</v>
      </c>
      <c r="E412" s="323"/>
      <c r="F412" s="319"/>
      <c r="G412" s="277"/>
      <c r="H412" s="277"/>
      <c r="I412" s="318"/>
      <c r="J412" s="398">
        <f t="shared" si="63"/>
        <v>0</v>
      </c>
      <c r="K412" s="277"/>
      <c r="L412" s="277"/>
      <c r="M412" s="277"/>
      <c r="N412" s="301"/>
      <c r="O412" s="301" t="s">
        <v>782</v>
      </c>
      <c r="P412" s="301" t="s">
        <v>782</v>
      </c>
      <c r="Q412" s="310"/>
      <c r="R412" s="301" t="s">
        <v>782</v>
      </c>
      <c r="S412" s="385"/>
      <c r="T412" s="301" t="s">
        <v>782</v>
      </c>
      <c r="U412" s="301" t="s">
        <v>782</v>
      </c>
      <c r="V412" s="301" t="s">
        <v>782</v>
      </c>
      <c r="W412" s="301" t="s">
        <v>782</v>
      </c>
      <c r="X412" s="301" t="s">
        <v>782</v>
      </c>
      <c r="Y412" s="301" t="s">
        <v>782</v>
      </c>
      <c r="Z412" s="301" t="s">
        <v>782</v>
      </c>
      <c r="AA412" s="301" t="s">
        <v>782</v>
      </c>
      <c r="AB412" s="310"/>
      <c r="AC412" s="312" t="str">
        <f>Q8</f>
        <v>экз./растение (орган)</v>
      </c>
      <c r="AD412" s="301"/>
      <c r="AE412" s="322"/>
      <c r="AF412" s="301"/>
      <c r="AG412" s="296"/>
      <c r="AH412" s="408">
        <f t="shared" si="66"/>
        <v>0</v>
      </c>
      <c r="AI412" s="408">
        <f t="shared" si="67"/>
        <v>0</v>
      </c>
      <c r="AJ412" s="408">
        <f t="shared" si="68"/>
        <v>0</v>
      </c>
      <c r="AK412" s="408"/>
      <c r="AL412" s="408">
        <f t="shared" si="69"/>
        <v>0</v>
      </c>
      <c r="AM412" s="408">
        <f t="shared" si="70"/>
        <v>0</v>
      </c>
    </row>
    <row r="413" spans="1:39">
      <c r="A413" s="308">
        <v>403</v>
      </c>
      <c r="B413" s="111" t="s">
        <v>1470</v>
      </c>
      <c r="C413" s="54" t="s">
        <v>1408</v>
      </c>
      <c r="D413" s="277" t="s">
        <v>1409</v>
      </c>
      <c r="E413" s="323"/>
      <c r="F413" s="319"/>
      <c r="G413" s="277"/>
      <c r="H413" s="277"/>
      <c r="I413" s="318"/>
      <c r="J413" s="398">
        <f t="shared" si="63"/>
        <v>0</v>
      </c>
      <c r="K413" s="277"/>
      <c r="L413" s="277"/>
      <c r="M413" s="277"/>
      <c r="N413" s="301"/>
      <c r="O413" s="301" t="s">
        <v>782</v>
      </c>
      <c r="P413" s="301" t="s">
        <v>782</v>
      </c>
      <c r="Q413" s="310"/>
      <c r="R413" s="301" t="s">
        <v>782</v>
      </c>
      <c r="S413" s="301" t="s">
        <v>782</v>
      </c>
      <c r="T413" s="301" t="s">
        <v>782</v>
      </c>
      <c r="U413" s="385"/>
      <c r="V413" s="301" t="s">
        <v>782</v>
      </c>
      <c r="W413" s="301" t="s">
        <v>782</v>
      </c>
      <c r="X413" s="301" t="s">
        <v>782</v>
      </c>
      <c r="Y413" s="301" t="s">
        <v>782</v>
      </c>
      <c r="Z413" s="301" t="s">
        <v>782</v>
      </c>
      <c r="AA413" s="301" t="s">
        <v>782</v>
      </c>
      <c r="AB413" s="310"/>
      <c r="AC413" s="312" t="str">
        <f>Q8</f>
        <v>экз./растение (орган)</v>
      </c>
      <c r="AD413" s="301"/>
      <c r="AE413" s="322"/>
      <c r="AF413" s="301"/>
      <c r="AG413" s="296"/>
      <c r="AH413" s="408">
        <f t="shared" si="66"/>
        <v>0</v>
      </c>
      <c r="AI413" s="408">
        <f t="shared" si="67"/>
        <v>0</v>
      </c>
      <c r="AJ413" s="408">
        <f t="shared" si="68"/>
        <v>0</v>
      </c>
      <c r="AK413" s="408"/>
      <c r="AL413" s="408">
        <f t="shared" si="69"/>
        <v>0</v>
      </c>
      <c r="AM413" s="408">
        <f t="shared" si="70"/>
        <v>0</v>
      </c>
    </row>
    <row r="414" spans="1:39">
      <c r="A414" s="308">
        <v>404</v>
      </c>
      <c r="B414" s="111" t="s">
        <v>1471</v>
      </c>
      <c r="C414" s="54" t="s">
        <v>1408</v>
      </c>
      <c r="D414" s="277" t="s">
        <v>1409</v>
      </c>
      <c r="E414" s="323"/>
      <c r="F414" s="319"/>
      <c r="G414" s="277"/>
      <c r="H414" s="277"/>
      <c r="I414" s="318"/>
      <c r="J414" s="398">
        <f t="shared" si="63"/>
        <v>0</v>
      </c>
      <c r="K414" s="277"/>
      <c r="L414" s="277"/>
      <c r="M414" s="277"/>
      <c r="N414" s="301"/>
      <c r="O414" s="385"/>
      <c r="P414" s="301" t="s">
        <v>782</v>
      </c>
      <c r="Q414" s="310"/>
      <c r="R414" s="310"/>
      <c r="S414" s="301" t="s">
        <v>782</v>
      </c>
      <c r="T414" s="301" t="s">
        <v>782</v>
      </c>
      <c r="U414" s="385"/>
      <c r="V414" s="301" t="s">
        <v>782</v>
      </c>
      <c r="W414" s="301" t="s">
        <v>782</v>
      </c>
      <c r="X414" s="301" t="s">
        <v>782</v>
      </c>
      <c r="Y414" s="301" t="s">
        <v>782</v>
      </c>
      <c r="Z414" s="301" t="s">
        <v>782</v>
      </c>
      <c r="AA414" s="301" t="s">
        <v>782</v>
      </c>
      <c r="AB414" s="310"/>
      <c r="AC414" s="312" t="s">
        <v>1854</v>
      </c>
      <c r="AD414" s="301"/>
      <c r="AE414" s="322"/>
      <c r="AF414" s="301"/>
      <c r="AG414" s="296"/>
      <c r="AH414" s="408">
        <f t="shared" si="66"/>
        <v>0</v>
      </c>
      <c r="AI414" s="408">
        <f t="shared" si="67"/>
        <v>0</v>
      </c>
      <c r="AJ414" s="408">
        <f t="shared" si="68"/>
        <v>0</v>
      </c>
      <c r="AK414" s="408"/>
      <c r="AL414" s="408">
        <f t="shared" si="69"/>
        <v>0</v>
      </c>
      <c r="AM414" s="408">
        <f t="shared" si="70"/>
        <v>0</v>
      </c>
    </row>
    <row r="415" spans="1:39" ht="27.6">
      <c r="A415" s="308">
        <v>405</v>
      </c>
      <c r="B415" s="111" t="s">
        <v>1472</v>
      </c>
      <c r="C415" s="54" t="s">
        <v>1408</v>
      </c>
      <c r="D415" s="277" t="s">
        <v>1409</v>
      </c>
      <c r="E415" s="323"/>
      <c r="F415" s="319"/>
      <c r="G415" s="277"/>
      <c r="H415" s="277"/>
      <c r="I415" s="318"/>
      <c r="J415" s="398">
        <f t="shared" ref="J415:J478" si="71">SUM(K415:L415)</f>
        <v>0</v>
      </c>
      <c r="K415" s="277"/>
      <c r="L415" s="277"/>
      <c r="M415" s="277"/>
      <c r="N415" s="301"/>
      <c r="O415" s="301" t="s">
        <v>782</v>
      </c>
      <c r="P415" s="301" t="s">
        <v>782</v>
      </c>
      <c r="Q415" s="310"/>
      <c r="R415" s="301" t="s">
        <v>782</v>
      </c>
      <c r="S415" s="301" t="s">
        <v>782</v>
      </c>
      <c r="T415" s="301" t="s">
        <v>782</v>
      </c>
      <c r="U415" s="385"/>
      <c r="V415" s="301" t="s">
        <v>782</v>
      </c>
      <c r="W415" s="301" t="s">
        <v>782</v>
      </c>
      <c r="X415" s="301" t="s">
        <v>782</v>
      </c>
      <c r="Y415" s="301" t="s">
        <v>782</v>
      </c>
      <c r="Z415" s="301" t="s">
        <v>782</v>
      </c>
      <c r="AA415" s="301" t="s">
        <v>782</v>
      </c>
      <c r="AB415" s="310"/>
      <c r="AC415" s="312" t="str">
        <f>Q8</f>
        <v>экз./растение (орган)</v>
      </c>
      <c r="AD415" s="301"/>
      <c r="AE415" s="322"/>
      <c r="AF415" s="301"/>
      <c r="AG415" s="296"/>
      <c r="AH415" s="408">
        <f t="shared" si="66"/>
        <v>0</v>
      </c>
      <c r="AI415" s="408">
        <f t="shared" si="67"/>
        <v>0</v>
      </c>
      <c r="AJ415" s="408">
        <f t="shared" si="68"/>
        <v>0</v>
      </c>
      <c r="AK415" s="408"/>
      <c r="AL415" s="408">
        <f t="shared" si="69"/>
        <v>0</v>
      </c>
      <c r="AM415" s="408">
        <f t="shared" si="70"/>
        <v>0</v>
      </c>
    </row>
    <row r="416" spans="1:39">
      <c r="A416" s="308">
        <v>406</v>
      </c>
      <c r="B416" s="111" t="s">
        <v>1419</v>
      </c>
      <c r="C416" s="54" t="s">
        <v>1408</v>
      </c>
      <c r="D416" s="277" t="s">
        <v>1409</v>
      </c>
      <c r="E416" s="323"/>
      <c r="F416" s="319"/>
      <c r="G416" s="277"/>
      <c r="H416" s="277"/>
      <c r="I416" s="318"/>
      <c r="J416" s="398">
        <f t="shared" si="71"/>
        <v>0</v>
      </c>
      <c r="K416" s="277"/>
      <c r="L416" s="277"/>
      <c r="M416" s="277"/>
      <c r="N416" s="301"/>
      <c r="O416" s="301" t="s">
        <v>782</v>
      </c>
      <c r="P416" s="301" t="s">
        <v>782</v>
      </c>
      <c r="Q416" s="301" t="s">
        <v>782</v>
      </c>
      <c r="R416" s="301" t="s">
        <v>782</v>
      </c>
      <c r="S416" s="301" t="s">
        <v>782</v>
      </c>
      <c r="T416" s="301" t="s">
        <v>782</v>
      </c>
      <c r="U416" s="301" t="s">
        <v>782</v>
      </c>
      <c r="V416" s="301" t="s">
        <v>782</v>
      </c>
      <c r="W416" s="301" t="s">
        <v>782</v>
      </c>
      <c r="X416" s="301" t="s">
        <v>782</v>
      </c>
      <c r="Y416" s="301" t="s">
        <v>782</v>
      </c>
      <c r="Z416" s="301" t="s">
        <v>782</v>
      </c>
      <c r="AA416" s="301" t="s">
        <v>782</v>
      </c>
      <c r="AB416" s="312" t="s">
        <v>782</v>
      </c>
      <c r="AC416" s="312"/>
      <c r="AD416" s="301"/>
      <c r="AE416" s="322"/>
      <c r="AF416" s="301"/>
      <c r="AG416" s="296"/>
      <c r="AH416" s="408">
        <f t="shared" si="66"/>
        <v>0</v>
      </c>
      <c r="AI416" s="408">
        <f t="shared" si="67"/>
        <v>0</v>
      </c>
      <c r="AJ416" s="408">
        <f t="shared" si="68"/>
        <v>0</v>
      </c>
      <c r="AK416" s="408"/>
      <c r="AL416" s="408">
        <f t="shared" si="69"/>
        <v>0</v>
      </c>
      <c r="AM416" s="408">
        <f t="shared" si="70"/>
        <v>0</v>
      </c>
    </row>
    <row r="417" spans="1:39">
      <c r="A417" s="308">
        <v>407</v>
      </c>
      <c r="B417" s="111" t="s">
        <v>1643</v>
      </c>
      <c r="C417" s="54" t="s">
        <v>1408</v>
      </c>
      <c r="D417" s="277" t="s">
        <v>1409</v>
      </c>
      <c r="E417" s="399">
        <f>MAX(E418:E421)</f>
        <v>0</v>
      </c>
      <c r="F417" s="399">
        <f>F418+MAX(F419,F420)+F421</f>
        <v>0</v>
      </c>
      <c r="G417" s="399">
        <f>MAX(G418:G421)</f>
        <v>0</v>
      </c>
      <c r="H417" s="399">
        <f>MAX(H418:H421)</f>
        <v>0</v>
      </c>
      <c r="I417" s="399">
        <f>MAX(I418:I421)</f>
        <v>0</v>
      </c>
      <c r="J417" s="398">
        <f t="shared" si="71"/>
        <v>0</v>
      </c>
      <c r="K417" s="399">
        <f>SUM(K418:K421)</f>
        <v>0</v>
      </c>
      <c r="L417" s="399">
        <f>SUM(L418:L421)</f>
        <v>0</v>
      </c>
      <c r="M417" s="399">
        <f>SUM(M418:M421)</f>
        <v>0</v>
      </c>
      <c r="N417" s="399">
        <f>SUM(N418:N421)</f>
        <v>0</v>
      </c>
      <c r="O417" s="277" t="s">
        <v>782</v>
      </c>
      <c r="P417" s="301" t="s">
        <v>782</v>
      </c>
      <c r="Q417" s="301" t="s">
        <v>782</v>
      </c>
      <c r="R417" s="301" t="s">
        <v>782</v>
      </c>
      <c r="S417" s="301" t="s">
        <v>782</v>
      </c>
      <c r="T417" s="301" t="s">
        <v>782</v>
      </c>
      <c r="U417" s="301" t="s">
        <v>782</v>
      </c>
      <c r="V417" s="301" t="s">
        <v>782</v>
      </c>
      <c r="W417" s="301" t="s">
        <v>782</v>
      </c>
      <c r="X417" s="301" t="s">
        <v>782</v>
      </c>
      <c r="Y417" s="301" t="s">
        <v>782</v>
      </c>
      <c r="Z417" s="301" t="s">
        <v>782</v>
      </c>
      <c r="AA417" s="301" t="s">
        <v>782</v>
      </c>
      <c r="AB417" s="301" t="s">
        <v>782</v>
      </c>
      <c r="AC417" s="312"/>
      <c r="AD417" s="301"/>
      <c r="AE417" s="322"/>
      <c r="AF417" s="301"/>
      <c r="AG417" s="296"/>
      <c r="AH417" s="408">
        <f t="shared" si="66"/>
        <v>0</v>
      </c>
      <c r="AI417" s="408">
        <f t="shared" si="67"/>
        <v>0</v>
      </c>
      <c r="AJ417" s="408">
        <f t="shared" si="68"/>
        <v>0</v>
      </c>
      <c r="AK417" s="408"/>
      <c r="AL417" s="408">
        <f t="shared" si="69"/>
        <v>0</v>
      </c>
      <c r="AM417" s="408">
        <f t="shared" si="70"/>
        <v>0</v>
      </c>
    </row>
    <row r="418" spans="1:39">
      <c r="A418" s="308">
        <v>408</v>
      </c>
      <c r="B418" s="111" t="s">
        <v>1653</v>
      </c>
      <c r="C418" s="54" t="s">
        <v>1408</v>
      </c>
      <c r="D418" s="277" t="s">
        <v>1409</v>
      </c>
      <c r="E418" s="323"/>
      <c r="F418" s="319"/>
      <c r="G418" s="277"/>
      <c r="H418" s="277"/>
      <c r="I418" s="318"/>
      <c r="J418" s="398">
        <f t="shared" si="71"/>
        <v>0</v>
      </c>
      <c r="K418" s="277"/>
      <c r="L418" s="277"/>
      <c r="M418" s="277"/>
      <c r="N418" s="301"/>
      <c r="O418" s="301" t="s">
        <v>782</v>
      </c>
      <c r="P418" s="301" t="s">
        <v>782</v>
      </c>
      <c r="Q418" s="301" t="s">
        <v>782</v>
      </c>
      <c r="R418" s="301" t="s">
        <v>782</v>
      </c>
      <c r="S418" s="301" t="s">
        <v>782</v>
      </c>
      <c r="T418" s="301" t="s">
        <v>782</v>
      </c>
      <c r="U418" s="301" t="s">
        <v>782</v>
      </c>
      <c r="V418" s="301" t="s">
        <v>782</v>
      </c>
      <c r="W418" s="301" t="s">
        <v>782</v>
      </c>
      <c r="X418" s="301" t="s">
        <v>782</v>
      </c>
      <c r="Y418" s="301" t="s">
        <v>782</v>
      </c>
      <c r="Z418" s="310"/>
      <c r="AA418" s="310"/>
      <c r="AB418" s="301" t="s">
        <v>782</v>
      </c>
      <c r="AC418" s="312"/>
      <c r="AD418" s="301"/>
      <c r="AE418" s="322"/>
      <c r="AF418" s="301"/>
      <c r="AG418" s="296"/>
      <c r="AH418" s="408">
        <f t="shared" si="66"/>
        <v>0</v>
      </c>
      <c r="AI418" s="408">
        <f t="shared" si="67"/>
        <v>0</v>
      </c>
      <c r="AJ418" s="408">
        <f t="shared" si="68"/>
        <v>0</v>
      </c>
      <c r="AK418" s="408"/>
      <c r="AL418" s="408">
        <f t="shared" si="69"/>
        <v>0</v>
      </c>
      <c r="AM418" s="408">
        <f t="shared" si="70"/>
        <v>0</v>
      </c>
    </row>
    <row r="419" spans="1:39">
      <c r="A419" s="308">
        <v>409</v>
      </c>
      <c r="B419" s="111" t="s">
        <v>1640</v>
      </c>
      <c r="C419" s="54" t="s">
        <v>1408</v>
      </c>
      <c r="D419" s="277" t="s">
        <v>1409</v>
      </c>
      <c r="E419" s="323"/>
      <c r="F419" s="319"/>
      <c r="G419" s="277"/>
      <c r="H419" s="277"/>
      <c r="I419" s="318"/>
      <c r="J419" s="398">
        <f t="shared" si="71"/>
        <v>0</v>
      </c>
      <c r="K419" s="277"/>
      <c r="L419" s="277"/>
      <c r="M419" s="277"/>
      <c r="N419" s="301"/>
      <c r="O419" s="301" t="s">
        <v>782</v>
      </c>
      <c r="P419" s="301" t="s">
        <v>782</v>
      </c>
      <c r="Q419" s="301" t="s">
        <v>782</v>
      </c>
      <c r="R419" s="301" t="s">
        <v>782</v>
      </c>
      <c r="S419" s="301" t="s">
        <v>782</v>
      </c>
      <c r="T419" s="301" t="s">
        <v>782</v>
      </c>
      <c r="U419" s="301" t="s">
        <v>782</v>
      </c>
      <c r="V419" s="301" t="s">
        <v>782</v>
      </c>
      <c r="W419" s="301" t="s">
        <v>782</v>
      </c>
      <c r="X419" s="301" t="s">
        <v>782</v>
      </c>
      <c r="Y419" s="301" t="s">
        <v>782</v>
      </c>
      <c r="Z419" s="310"/>
      <c r="AA419" s="310"/>
      <c r="AB419" s="301" t="s">
        <v>782</v>
      </c>
      <c r="AC419" s="312"/>
      <c r="AD419" s="301"/>
      <c r="AE419" s="322"/>
      <c r="AF419" s="301"/>
      <c r="AG419" s="296"/>
      <c r="AH419" s="408">
        <f t="shared" si="66"/>
        <v>0</v>
      </c>
      <c r="AI419" s="408">
        <f t="shared" si="67"/>
        <v>0</v>
      </c>
      <c r="AJ419" s="408">
        <f t="shared" si="68"/>
        <v>0</v>
      </c>
      <c r="AK419" s="408"/>
      <c r="AL419" s="408">
        <f t="shared" si="69"/>
        <v>0</v>
      </c>
      <c r="AM419" s="408">
        <f t="shared" si="70"/>
        <v>0</v>
      </c>
    </row>
    <row r="420" spans="1:39">
      <c r="A420" s="308">
        <v>410</v>
      </c>
      <c r="B420" s="111" t="s">
        <v>1465</v>
      </c>
      <c r="C420" s="54" t="s">
        <v>1408</v>
      </c>
      <c r="D420" s="277" t="s">
        <v>1409</v>
      </c>
      <c r="E420" s="323"/>
      <c r="F420" s="319"/>
      <c r="G420" s="277"/>
      <c r="H420" s="277"/>
      <c r="I420" s="318"/>
      <c r="J420" s="398">
        <f t="shared" si="71"/>
        <v>0</v>
      </c>
      <c r="K420" s="277"/>
      <c r="L420" s="277"/>
      <c r="M420" s="277"/>
      <c r="N420" s="301"/>
      <c r="O420" s="301" t="s">
        <v>782</v>
      </c>
      <c r="P420" s="301" t="s">
        <v>782</v>
      </c>
      <c r="Q420" s="301" t="s">
        <v>782</v>
      </c>
      <c r="R420" s="301" t="s">
        <v>782</v>
      </c>
      <c r="S420" s="301" t="s">
        <v>782</v>
      </c>
      <c r="T420" s="301" t="s">
        <v>782</v>
      </c>
      <c r="U420" s="301" t="s">
        <v>782</v>
      </c>
      <c r="V420" s="301" t="s">
        <v>782</v>
      </c>
      <c r="W420" s="301" t="s">
        <v>782</v>
      </c>
      <c r="X420" s="301" t="s">
        <v>782</v>
      </c>
      <c r="Y420" s="301" t="s">
        <v>782</v>
      </c>
      <c r="Z420" s="310"/>
      <c r="AA420" s="310"/>
      <c r="AB420" s="301" t="s">
        <v>782</v>
      </c>
      <c r="AC420" s="312"/>
      <c r="AD420" s="301"/>
      <c r="AE420" s="322"/>
      <c r="AF420" s="301"/>
      <c r="AG420" s="296"/>
      <c r="AH420" s="408">
        <f t="shared" si="66"/>
        <v>0</v>
      </c>
      <c r="AI420" s="408">
        <f t="shared" si="67"/>
        <v>0</v>
      </c>
      <c r="AJ420" s="408">
        <f t="shared" si="68"/>
        <v>0</v>
      </c>
      <c r="AK420" s="408"/>
      <c r="AL420" s="408">
        <f t="shared" si="69"/>
        <v>0</v>
      </c>
      <c r="AM420" s="408">
        <f t="shared" si="70"/>
        <v>0</v>
      </c>
    </row>
    <row r="421" spans="1:39" ht="16.2" thickBot="1">
      <c r="A421" s="308">
        <v>411</v>
      </c>
      <c r="B421" s="111" t="s">
        <v>1638</v>
      </c>
      <c r="C421" s="54" t="s">
        <v>1408</v>
      </c>
      <c r="D421" s="277" t="s">
        <v>1409</v>
      </c>
      <c r="E421" s="317"/>
      <c r="F421" s="335"/>
      <c r="G421" s="321"/>
      <c r="H421" s="321"/>
      <c r="I421" s="336"/>
      <c r="J421" s="398">
        <f t="shared" si="71"/>
        <v>0</v>
      </c>
      <c r="K421" s="277"/>
      <c r="L421" s="277"/>
      <c r="M421" s="277"/>
      <c r="N421" s="301"/>
      <c r="O421" s="301" t="s">
        <v>782</v>
      </c>
      <c r="P421" s="301" t="s">
        <v>782</v>
      </c>
      <c r="Q421" s="301" t="s">
        <v>782</v>
      </c>
      <c r="R421" s="301" t="s">
        <v>782</v>
      </c>
      <c r="S421" s="301" t="s">
        <v>782</v>
      </c>
      <c r="T421" s="301" t="s">
        <v>782</v>
      </c>
      <c r="U421" s="301" t="s">
        <v>782</v>
      </c>
      <c r="V421" s="301" t="s">
        <v>782</v>
      </c>
      <c r="W421" s="301" t="s">
        <v>782</v>
      </c>
      <c r="X421" s="301" t="s">
        <v>782</v>
      </c>
      <c r="Y421" s="301" t="s">
        <v>782</v>
      </c>
      <c r="Z421" s="310"/>
      <c r="AA421" s="310"/>
      <c r="AB421" s="301" t="s">
        <v>782</v>
      </c>
      <c r="AC421" s="312"/>
      <c r="AD421" s="301"/>
      <c r="AE421" s="322"/>
      <c r="AF421" s="301"/>
      <c r="AG421" s="296"/>
      <c r="AH421" s="408">
        <f t="shared" si="66"/>
        <v>0</v>
      </c>
      <c r="AI421" s="408">
        <f t="shared" si="67"/>
        <v>0</v>
      </c>
      <c r="AJ421" s="408">
        <f t="shared" si="68"/>
        <v>0</v>
      </c>
      <c r="AK421" s="408"/>
      <c r="AL421" s="408">
        <f t="shared" si="69"/>
        <v>0</v>
      </c>
      <c r="AM421" s="408">
        <f t="shared" si="70"/>
        <v>0</v>
      </c>
    </row>
    <row r="422" spans="1:39" ht="27.6">
      <c r="A422" s="308">
        <v>412</v>
      </c>
      <c r="B422" s="111" t="s">
        <v>1712</v>
      </c>
      <c r="C422" s="54" t="s">
        <v>1408</v>
      </c>
      <c r="D422" s="277"/>
      <c r="E422" s="578">
        <f>MAX(E423,E428)</f>
        <v>0</v>
      </c>
      <c r="F422" s="399">
        <f>SUM(F423,F428)</f>
        <v>0</v>
      </c>
      <c r="G422" s="399">
        <f>MAX(G423,G428)</f>
        <v>0</v>
      </c>
      <c r="H422" s="399">
        <f>MAX(H423,H428)</f>
        <v>0</v>
      </c>
      <c r="I422" s="578">
        <f>MAX(I423,I428)</f>
        <v>0</v>
      </c>
      <c r="J422" s="398">
        <f t="shared" si="71"/>
        <v>0</v>
      </c>
      <c r="K422" s="399">
        <f>SUM(K423,K428)</f>
        <v>0</v>
      </c>
      <c r="L422" s="399">
        <f>SUM(L423,L428)</f>
        <v>0</v>
      </c>
      <c r="M422" s="399">
        <f>SUM(M423,M428)</f>
        <v>0</v>
      </c>
      <c r="N422" s="399">
        <f>SUM(N423,N428)</f>
        <v>0</v>
      </c>
      <c r="O422" s="277" t="s">
        <v>782</v>
      </c>
      <c r="P422" s="301" t="s">
        <v>782</v>
      </c>
      <c r="Q422" s="301" t="s">
        <v>782</v>
      </c>
      <c r="R422" s="301" t="s">
        <v>782</v>
      </c>
      <c r="S422" s="301" t="s">
        <v>782</v>
      </c>
      <c r="T422" s="301" t="s">
        <v>782</v>
      </c>
      <c r="U422" s="301" t="s">
        <v>782</v>
      </c>
      <c r="V422" s="301" t="s">
        <v>782</v>
      </c>
      <c r="W422" s="301" t="s">
        <v>782</v>
      </c>
      <c r="X422" s="301" t="s">
        <v>782</v>
      </c>
      <c r="Y422" s="301" t="s">
        <v>782</v>
      </c>
      <c r="Z422" s="301" t="s">
        <v>782</v>
      </c>
      <c r="AA422" s="301" t="s">
        <v>782</v>
      </c>
      <c r="AB422" s="301" t="s">
        <v>782</v>
      </c>
      <c r="AC422" s="312"/>
      <c r="AD422" s="301"/>
      <c r="AE422" s="322"/>
      <c r="AF422" s="301"/>
      <c r="AG422" s="400">
        <f>D422-E422</f>
        <v>0</v>
      </c>
      <c r="AH422" s="408">
        <f t="shared" si="66"/>
        <v>0</v>
      </c>
      <c r="AI422" s="408">
        <f t="shared" si="67"/>
        <v>0</v>
      </c>
      <c r="AJ422" s="408">
        <f t="shared" si="68"/>
        <v>0</v>
      </c>
      <c r="AK422" s="408">
        <f>D422-I422</f>
        <v>0</v>
      </c>
      <c r="AL422" s="408">
        <f t="shared" si="69"/>
        <v>0</v>
      </c>
      <c r="AM422" s="408">
        <f t="shared" si="70"/>
        <v>0</v>
      </c>
    </row>
    <row r="423" spans="1:39">
      <c r="A423" s="308">
        <v>413</v>
      </c>
      <c r="B423" s="111" t="s">
        <v>1676</v>
      </c>
      <c r="C423" s="54" t="s">
        <v>1408</v>
      </c>
      <c r="D423" s="277" t="s">
        <v>1409</v>
      </c>
      <c r="E423" s="399">
        <f>MAX(E424:E427)</f>
        <v>0</v>
      </c>
      <c r="F423" s="578">
        <f>SUM(F424:F427)</f>
        <v>0</v>
      </c>
      <c r="G423" s="399">
        <f>MAX(G424:G427)</f>
        <v>0</v>
      </c>
      <c r="H423" s="399">
        <f>MAX(H424:H427)</f>
        <v>0</v>
      </c>
      <c r="I423" s="399">
        <f>MAX(I424:I427)</f>
        <v>0</v>
      </c>
      <c r="J423" s="398">
        <f t="shared" si="71"/>
        <v>0</v>
      </c>
      <c r="K423" s="399">
        <f>SUM(K424:K427)</f>
        <v>0</v>
      </c>
      <c r="L423" s="399">
        <f>SUM(L424:L427)</f>
        <v>0</v>
      </c>
      <c r="M423" s="399">
        <f>SUM(M424:M427)</f>
        <v>0</v>
      </c>
      <c r="N423" s="399">
        <f>SUM(N424:N427)</f>
        <v>0</v>
      </c>
      <c r="O423" s="277" t="s">
        <v>782</v>
      </c>
      <c r="P423" s="301" t="s">
        <v>782</v>
      </c>
      <c r="Q423" s="301" t="s">
        <v>782</v>
      </c>
      <c r="R423" s="301" t="s">
        <v>782</v>
      </c>
      <c r="S423" s="301" t="s">
        <v>782</v>
      </c>
      <c r="T423" s="301" t="s">
        <v>782</v>
      </c>
      <c r="U423" s="301" t="s">
        <v>782</v>
      </c>
      <c r="V423" s="301" t="s">
        <v>782</v>
      </c>
      <c r="W423" s="301" t="s">
        <v>782</v>
      </c>
      <c r="X423" s="301" t="s">
        <v>782</v>
      </c>
      <c r="Y423" s="301" t="s">
        <v>782</v>
      </c>
      <c r="Z423" s="301" t="s">
        <v>782</v>
      </c>
      <c r="AA423" s="301" t="s">
        <v>782</v>
      </c>
      <c r="AB423" s="301" t="s">
        <v>782</v>
      </c>
      <c r="AC423" s="312"/>
      <c r="AD423" s="301"/>
      <c r="AE423" s="322"/>
      <c r="AF423" s="301"/>
      <c r="AG423" s="296"/>
      <c r="AH423" s="408">
        <f t="shared" si="66"/>
        <v>0</v>
      </c>
      <c r="AI423" s="408">
        <f t="shared" si="67"/>
        <v>0</v>
      </c>
      <c r="AJ423" s="408">
        <f t="shared" si="68"/>
        <v>0</v>
      </c>
      <c r="AK423" s="408"/>
      <c r="AL423" s="408">
        <f t="shared" si="69"/>
        <v>0</v>
      </c>
      <c r="AM423" s="408">
        <f t="shared" si="70"/>
        <v>0</v>
      </c>
    </row>
    <row r="424" spans="1:39" ht="16.8">
      <c r="A424" s="308">
        <v>414</v>
      </c>
      <c r="B424" s="111" t="s">
        <v>1711</v>
      </c>
      <c r="C424" s="54" t="s">
        <v>1408</v>
      </c>
      <c r="D424" s="277" t="s">
        <v>1409</v>
      </c>
      <c r="E424" s="277"/>
      <c r="F424" s="277"/>
      <c r="G424" s="277"/>
      <c r="H424" s="277"/>
      <c r="I424" s="277"/>
      <c r="J424" s="398">
        <f t="shared" si="71"/>
        <v>0</v>
      </c>
      <c r="K424" s="277"/>
      <c r="L424" s="277"/>
      <c r="M424" s="277"/>
      <c r="N424" s="301"/>
      <c r="O424" s="301" t="s">
        <v>782</v>
      </c>
      <c r="P424" s="301" t="s">
        <v>782</v>
      </c>
      <c r="Q424" s="301" t="s">
        <v>782</v>
      </c>
      <c r="R424" s="301" t="s">
        <v>782</v>
      </c>
      <c r="S424" s="301" t="s">
        <v>782</v>
      </c>
      <c r="T424" s="301" t="s">
        <v>782</v>
      </c>
      <c r="U424" s="310"/>
      <c r="V424" s="301" t="s">
        <v>782</v>
      </c>
      <c r="W424" s="301" t="s">
        <v>782</v>
      </c>
      <c r="X424" s="301" t="s">
        <v>782</v>
      </c>
      <c r="Y424" s="301" t="s">
        <v>782</v>
      </c>
      <c r="Z424" s="301" t="s">
        <v>782</v>
      </c>
      <c r="AA424" s="301" t="s">
        <v>782</v>
      </c>
      <c r="AB424" s="310"/>
      <c r="AC424" s="412" t="s">
        <v>3049</v>
      </c>
      <c r="AD424" s="301"/>
      <c r="AE424" s="322"/>
      <c r="AF424" s="301"/>
      <c r="AG424" s="296"/>
      <c r="AH424" s="408">
        <f t="shared" si="66"/>
        <v>0</v>
      </c>
      <c r="AI424" s="408">
        <f t="shared" si="67"/>
        <v>0</v>
      </c>
      <c r="AJ424" s="408">
        <f t="shared" si="68"/>
        <v>0</v>
      </c>
      <c r="AK424" s="408"/>
      <c r="AL424" s="408">
        <f t="shared" si="69"/>
        <v>0</v>
      </c>
      <c r="AM424" s="408">
        <f t="shared" si="70"/>
        <v>0</v>
      </c>
    </row>
    <row r="425" spans="1:39">
      <c r="A425" s="308">
        <v>415</v>
      </c>
      <c r="B425" s="111" t="s">
        <v>1473</v>
      </c>
      <c r="C425" s="54" t="s">
        <v>1408</v>
      </c>
      <c r="D425" s="277" t="s">
        <v>1409</v>
      </c>
      <c r="E425" s="277"/>
      <c r="F425" s="277"/>
      <c r="G425" s="277"/>
      <c r="H425" s="277"/>
      <c r="I425" s="277"/>
      <c r="J425" s="398">
        <f t="shared" si="71"/>
        <v>0</v>
      </c>
      <c r="K425" s="277"/>
      <c r="L425" s="277"/>
      <c r="M425" s="277"/>
      <c r="N425" s="301"/>
      <c r="O425" s="301" t="s">
        <v>782</v>
      </c>
      <c r="P425" s="301" t="s">
        <v>782</v>
      </c>
      <c r="Q425" s="310"/>
      <c r="R425" s="310"/>
      <c r="S425" s="301" t="s">
        <v>782</v>
      </c>
      <c r="T425" s="301" t="s">
        <v>782</v>
      </c>
      <c r="U425" s="385"/>
      <c r="V425" s="301" t="s">
        <v>782</v>
      </c>
      <c r="W425" s="301" t="s">
        <v>782</v>
      </c>
      <c r="X425" s="301" t="s">
        <v>782</v>
      </c>
      <c r="Y425" s="301" t="s">
        <v>782</v>
      </c>
      <c r="Z425" s="301" t="s">
        <v>782</v>
      </c>
      <c r="AA425" s="301" t="s">
        <v>782</v>
      </c>
      <c r="AB425" s="310"/>
      <c r="AC425" s="312" t="s">
        <v>1854</v>
      </c>
      <c r="AD425" s="301"/>
      <c r="AE425" s="322"/>
      <c r="AF425" s="301"/>
      <c r="AG425" s="296"/>
      <c r="AH425" s="408">
        <f t="shared" si="66"/>
        <v>0</v>
      </c>
      <c r="AI425" s="408">
        <f t="shared" si="67"/>
        <v>0</v>
      </c>
      <c r="AJ425" s="408">
        <f t="shared" si="68"/>
        <v>0</v>
      </c>
      <c r="AK425" s="408"/>
      <c r="AL425" s="408">
        <f t="shared" si="69"/>
        <v>0</v>
      </c>
      <c r="AM425" s="408">
        <f t="shared" si="70"/>
        <v>0</v>
      </c>
    </row>
    <row r="426" spans="1:39">
      <c r="A426" s="308">
        <v>416</v>
      </c>
      <c r="B426" s="111" t="s">
        <v>1474</v>
      </c>
      <c r="C426" s="54" t="s">
        <v>1408</v>
      </c>
      <c r="D426" s="277" t="s">
        <v>1409</v>
      </c>
      <c r="E426" s="277"/>
      <c r="F426" s="277"/>
      <c r="G426" s="277"/>
      <c r="H426" s="277"/>
      <c r="I426" s="277"/>
      <c r="J426" s="398">
        <f t="shared" si="71"/>
        <v>0</v>
      </c>
      <c r="K426" s="277"/>
      <c r="L426" s="277"/>
      <c r="M426" s="277"/>
      <c r="N426" s="301"/>
      <c r="O426" s="301" t="s">
        <v>782</v>
      </c>
      <c r="P426" s="301" t="s">
        <v>782</v>
      </c>
      <c r="Q426" s="310"/>
      <c r="R426" s="301" t="s">
        <v>782</v>
      </c>
      <c r="S426" s="385"/>
      <c r="T426" s="301" t="s">
        <v>782</v>
      </c>
      <c r="U426" s="301" t="s">
        <v>782</v>
      </c>
      <c r="V426" s="301" t="s">
        <v>782</v>
      </c>
      <c r="W426" s="301" t="s">
        <v>782</v>
      </c>
      <c r="X426" s="301" t="s">
        <v>782</v>
      </c>
      <c r="Y426" s="301" t="s">
        <v>782</v>
      </c>
      <c r="Z426" s="301" t="s">
        <v>782</v>
      </c>
      <c r="AA426" s="301" t="s">
        <v>782</v>
      </c>
      <c r="AB426" s="310"/>
      <c r="AC426" s="312" t="str">
        <f>Q8</f>
        <v>экз./растение (орган)</v>
      </c>
      <c r="AD426" s="301"/>
      <c r="AE426" s="322"/>
      <c r="AF426" s="301"/>
      <c r="AG426" s="296"/>
      <c r="AH426" s="408">
        <f t="shared" si="66"/>
        <v>0</v>
      </c>
      <c r="AI426" s="408">
        <f t="shared" si="67"/>
        <v>0</v>
      </c>
      <c r="AJ426" s="408">
        <f t="shared" si="68"/>
        <v>0</v>
      </c>
      <c r="AK426" s="408"/>
      <c r="AL426" s="408">
        <f t="shared" si="69"/>
        <v>0</v>
      </c>
      <c r="AM426" s="408">
        <f t="shared" si="70"/>
        <v>0</v>
      </c>
    </row>
    <row r="427" spans="1:39">
      <c r="A427" s="308">
        <v>417</v>
      </c>
      <c r="B427" s="111" t="s">
        <v>1419</v>
      </c>
      <c r="C427" s="54" t="s">
        <v>1408</v>
      </c>
      <c r="D427" s="277" t="s">
        <v>1409</v>
      </c>
      <c r="E427" s="277"/>
      <c r="F427" s="277"/>
      <c r="G427" s="277"/>
      <c r="H427" s="277"/>
      <c r="I427" s="277"/>
      <c r="J427" s="398">
        <f t="shared" si="71"/>
        <v>0</v>
      </c>
      <c r="K427" s="277"/>
      <c r="L427" s="277"/>
      <c r="M427" s="277"/>
      <c r="N427" s="301"/>
      <c r="O427" s="301" t="s">
        <v>782</v>
      </c>
      <c r="P427" s="301" t="s">
        <v>782</v>
      </c>
      <c r="Q427" s="301" t="s">
        <v>782</v>
      </c>
      <c r="R427" s="301" t="s">
        <v>782</v>
      </c>
      <c r="S427" s="301" t="s">
        <v>782</v>
      </c>
      <c r="T427" s="301" t="s">
        <v>782</v>
      </c>
      <c r="U427" s="301" t="s">
        <v>782</v>
      </c>
      <c r="V427" s="301" t="s">
        <v>782</v>
      </c>
      <c r="W427" s="301" t="s">
        <v>782</v>
      </c>
      <c r="X427" s="301" t="s">
        <v>782</v>
      </c>
      <c r="Y427" s="301" t="s">
        <v>782</v>
      </c>
      <c r="Z427" s="301" t="s">
        <v>782</v>
      </c>
      <c r="AA427" s="301" t="s">
        <v>782</v>
      </c>
      <c r="AB427" s="312" t="s">
        <v>782</v>
      </c>
      <c r="AC427" s="312"/>
      <c r="AD427" s="301"/>
      <c r="AE427" s="322"/>
      <c r="AF427" s="301"/>
      <c r="AG427" s="296"/>
      <c r="AH427" s="408">
        <f t="shared" si="66"/>
        <v>0</v>
      </c>
      <c r="AI427" s="408">
        <f t="shared" si="67"/>
        <v>0</v>
      </c>
      <c r="AJ427" s="408">
        <f t="shared" si="68"/>
        <v>0</v>
      </c>
      <c r="AK427" s="408"/>
      <c r="AL427" s="408">
        <f t="shared" si="69"/>
        <v>0</v>
      </c>
      <c r="AM427" s="408">
        <f t="shared" si="70"/>
        <v>0</v>
      </c>
    </row>
    <row r="428" spans="1:39">
      <c r="A428" s="308">
        <v>418</v>
      </c>
      <c r="B428" s="111" t="s">
        <v>1643</v>
      </c>
      <c r="C428" s="54" t="s">
        <v>1408</v>
      </c>
      <c r="D428" s="277" t="s">
        <v>1409</v>
      </c>
      <c r="E428" s="399">
        <f>MAX(E429:E435)</f>
        <v>0</v>
      </c>
      <c r="F428" s="578">
        <f>SUM(F429:F435)</f>
        <v>0</v>
      </c>
      <c r="G428" s="399">
        <f>MAX(G429:G435)</f>
        <v>0</v>
      </c>
      <c r="H428" s="399">
        <f>MAX(H429:H435)</f>
        <v>0</v>
      </c>
      <c r="I428" s="399">
        <f>MAX(I429:I435)</f>
        <v>0</v>
      </c>
      <c r="J428" s="398">
        <f t="shared" si="71"/>
        <v>0</v>
      </c>
      <c r="K428" s="399">
        <f>SUM(K429:K435)</f>
        <v>0</v>
      </c>
      <c r="L428" s="399">
        <f>SUM(L429:L435)</f>
        <v>0</v>
      </c>
      <c r="M428" s="399">
        <f>SUM(M429:M435)</f>
        <v>0</v>
      </c>
      <c r="N428" s="399">
        <f>SUM(N429:N435)</f>
        <v>0</v>
      </c>
      <c r="O428" s="277" t="s">
        <v>782</v>
      </c>
      <c r="P428" s="301" t="s">
        <v>782</v>
      </c>
      <c r="Q428" s="301" t="s">
        <v>782</v>
      </c>
      <c r="R428" s="301" t="s">
        <v>782</v>
      </c>
      <c r="S428" s="301" t="s">
        <v>782</v>
      </c>
      <c r="T428" s="301" t="s">
        <v>782</v>
      </c>
      <c r="U428" s="301" t="s">
        <v>782</v>
      </c>
      <c r="V428" s="301" t="s">
        <v>782</v>
      </c>
      <c r="W428" s="301" t="s">
        <v>782</v>
      </c>
      <c r="X428" s="301" t="s">
        <v>782</v>
      </c>
      <c r="Y428" s="301" t="s">
        <v>782</v>
      </c>
      <c r="Z428" s="301" t="s">
        <v>782</v>
      </c>
      <c r="AA428" s="301" t="s">
        <v>782</v>
      </c>
      <c r="AB428" s="301" t="s">
        <v>782</v>
      </c>
      <c r="AC428" s="312"/>
      <c r="AD428" s="301"/>
      <c r="AE428" s="322"/>
      <c r="AF428" s="301"/>
      <c r="AG428" s="296"/>
      <c r="AH428" s="408">
        <f t="shared" si="66"/>
        <v>0</v>
      </c>
      <c r="AI428" s="408">
        <f t="shared" si="67"/>
        <v>0</v>
      </c>
      <c r="AJ428" s="408">
        <f t="shared" si="68"/>
        <v>0</v>
      </c>
      <c r="AK428" s="408"/>
      <c r="AL428" s="408">
        <f t="shared" si="69"/>
        <v>0</v>
      </c>
      <c r="AM428" s="408">
        <f t="shared" si="70"/>
        <v>0</v>
      </c>
    </row>
    <row r="429" spans="1:39">
      <c r="A429" s="308">
        <v>419</v>
      </c>
      <c r="B429" s="111" t="s">
        <v>1657</v>
      </c>
      <c r="C429" s="54" t="s">
        <v>1408</v>
      </c>
      <c r="D429" s="277" t="s">
        <v>1409</v>
      </c>
      <c r="E429" s="277"/>
      <c r="F429" s="277"/>
      <c r="G429" s="277"/>
      <c r="H429" s="277"/>
      <c r="I429" s="277"/>
      <c r="J429" s="398">
        <f t="shared" si="71"/>
        <v>0</v>
      </c>
      <c r="K429" s="277"/>
      <c r="L429" s="277"/>
      <c r="M429" s="277"/>
      <c r="N429" s="301"/>
      <c r="O429" s="301" t="s">
        <v>782</v>
      </c>
      <c r="P429" s="301" t="s">
        <v>782</v>
      </c>
      <c r="Q429" s="301" t="s">
        <v>782</v>
      </c>
      <c r="R429" s="301" t="s">
        <v>782</v>
      </c>
      <c r="S429" s="301" t="s">
        <v>782</v>
      </c>
      <c r="T429" s="301" t="s">
        <v>782</v>
      </c>
      <c r="U429" s="301" t="s">
        <v>782</v>
      </c>
      <c r="V429" s="301" t="s">
        <v>782</v>
      </c>
      <c r="W429" s="301" t="s">
        <v>782</v>
      </c>
      <c r="X429" s="301" t="s">
        <v>782</v>
      </c>
      <c r="Y429" s="301" t="s">
        <v>782</v>
      </c>
      <c r="Z429" s="310"/>
      <c r="AA429" s="310"/>
      <c r="AB429" s="301" t="s">
        <v>782</v>
      </c>
      <c r="AC429" s="312"/>
      <c r="AD429" s="301"/>
      <c r="AE429" s="322"/>
      <c r="AF429" s="301"/>
      <c r="AG429" s="296"/>
      <c r="AH429" s="408">
        <f t="shared" si="66"/>
        <v>0</v>
      </c>
      <c r="AI429" s="408">
        <f t="shared" si="67"/>
        <v>0</v>
      </c>
      <c r="AJ429" s="408">
        <f t="shared" si="68"/>
        <v>0</v>
      </c>
      <c r="AK429" s="408"/>
      <c r="AL429" s="408">
        <f t="shared" si="69"/>
        <v>0</v>
      </c>
      <c r="AM429" s="408">
        <f t="shared" si="70"/>
        <v>0</v>
      </c>
    </row>
    <row r="430" spans="1:39">
      <c r="A430" s="308">
        <v>420</v>
      </c>
      <c r="B430" s="111" t="s">
        <v>1450</v>
      </c>
      <c r="C430" s="54" t="s">
        <v>1408</v>
      </c>
      <c r="D430" s="277" t="s">
        <v>1409</v>
      </c>
      <c r="E430" s="277"/>
      <c r="F430" s="277"/>
      <c r="G430" s="277"/>
      <c r="H430" s="277"/>
      <c r="I430" s="277"/>
      <c r="J430" s="398">
        <f t="shared" si="71"/>
        <v>0</v>
      </c>
      <c r="K430" s="277"/>
      <c r="L430" s="277"/>
      <c r="M430" s="277"/>
      <c r="N430" s="301"/>
      <c r="O430" s="301" t="s">
        <v>782</v>
      </c>
      <c r="P430" s="301" t="s">
        <v>782</v>
      </c>
      <c r="Q430" s="301" t="s">
        <v>782</v>
      </c>
      <c r="R430" s="301" t="s">
        <v>782</v>
      </c>
      <c r="S430" s="301" t="s">
        <v>782</v>
      </c>
      <c r="T430" s="301" t="s">
        <v>782</v>
      </c>
      <c r="U430" s="301" t="s">
        <v>782</v>
      </c>
      <c r="V430" s="301" t="s">
        <v>782</v>
      </c>
      <c r="W430" s="301" t="s">
        <v>782</v>
      </c>
      <c r="X430" s="301" t="s">
        <v>782</v>
      </c>
      <c r="Y430" s="301" t="s">
        <v>782</v>
      </c>
      <c r="Z430" s="310"/>
      <c r="AA430" s="310"/>
      <c r="AB430" s="301" t="s">
        <v>782</v>
      </c>
      <c r="AC430" s="312"/>
      <c r="AD430" s="301"/>
      <c r="AE430" s="322"/>
      <c r="AF430" s="301"/>
      <c r="AG430" s="296"/>
      <c r="AH430" s="408">
        <f t="shared" si="66"/>
        <v>0</v>
      </c>
      <c r="AI430" s="408">
        <f t="shared" si="67"/>
        <v>0</v>
      </c>
      <c r="AJ430" s="408">
        <f t="shared" si="68"/>
        <v>0</v>
      </c>
      <c r="AK430" s="408"/>
      <c r="AL430" s="408">
        <f t="shared" si="69"/>
        <v>0</v>
      </c>
      <c r="AM430" s="408">
        <f t="shared" si="70"/>
        <v>0</v>
      </c>
    </row>
    <row r="431" spans="1:39">
      <c r="A431" s="308">
        <v>421</v>
      </c>
      <c r="B431" s="111" t="s">
        <v>1710</v>
      </c>
      <c r="C431" s="54" t="s">
        <v>1408</v>
      </c>
      <c r="D431" s="277" t="s">
        <v>1409</v>
      </c>
      <c r="E431" s="277"/>
      <c r="F431" s="277"/>
      <c r="G431" s="277"/>
      <c r="H431" s="277"/>
      <c r="I431" s="277"/>
      <c r="J431" s="398">
        <f t="shared" si="71"/>
        <v>0</v>
      </c>
      <c r="K431" s="277"/>
      <c r="L431" s="277"/>
      <c r="M431" s="277"/>
      <c r="N431" s="301"/>
      <c r="O431" s="301" t="s">
        <v>782</v>
      </c>
      <c r="P431" s="301" t="s">
        <v>782</v>
      </c>
      <c r="Q431" s="301" t="s">
        <v>782</v>
      </c>
      <c r="R431" s="301" t="s">
        <v>782</v>
      </c>
      <c r="S431" s="301" t="s">
        <v>782</v>
      </c>
      <c r="T431" s="301" t="s">
        <v>782</v>
      </c>
      <c r="U431" s="301" t="s">
        <v>782</v>
      </c>
      <c r="V431" s="301" t="s">
        <v>782</v>
      </c>
      <c r="W431" s="301" t="s">
        <v>782</v>
      </c>
      <c r="X431" s="301" t="s">
        <v>782</v>
      </c>
      <c r="Y431" s="301" t="s">
        <v>782</v>
      </c>
      <c r="Z431" s="310"/>
      <c r="AA431" s="310"/>
      <c r="AB431" s="301" t="s">
        <v>782</v>
      </c>
      <c r="AC431" s="312"/>
      <c r="AD431" s="301"/>
      <c r="AE431" s="322"/>
      <c r="AF431" s="301"/>
      <c r="AG431" s="296"/>
      <c r="AH431" s="408">
        <f t="shared" si="66"/>
        <v>0</v>
      </c>
      <c r="AI431" s="408">
        <f t="shared" si="67"/>
        <v>0</v>
      </c>
      <c r="AJ431" s="408">
        <f t="shared" si="68"/>
        <v>0</v>
      </c>
      <c r="AK431" s="408"/>
      <c r="AL431" s="408">
        <f t="shared" si="69"/>
        <v>0</v>
      </c>
      <c r="AM431" s="408">
        <f t="shared" si="70"/>
        <v>0</v>
      </c>
    </row>
    <row r="432" spans="1:39">
      <c r="A432" s="308">
        <v>422</v>
      </c>
      <c r="B432" s="111" t="s">
        <v>1709</v>
      </c>
      <c r="C432" s="54" t="s">
        <v>1408</v>
      </c>
      <c r="D432" s="277" t="s">
        <v>1409</v>
      </c>
      <c r="E432" s="277"/>
      <c r="F432" s="277"/>
      <c r="G432" s="277"/>
      <c r="H432" s="277"/>
      <c r="I432" s="277"/>
      <c r="J432" s="398">
        <f t="shared" si="71"/>
        <v>0</v>
      </c>
      <c r="K432" s="277"/>
      <c r="L432" s="277"/>
      <c r="M432" s="277"/>
      <c r="N432" s="301"/>
      <c r="O432" s="301" t="s">
        <v>782</v>
      </c>
      <c r="P432" s="301" t="s">
        <v>782</v>
      </c>
      <c r="Q432" s="301" t="s">
        <v>782</v>
      </c>
      <c r="R432" s="301" t="s">
        <v>782</v>
      </c>
      <c r="S432" s="301" t="s">
        <v>782</v>
      </c>
      <c r="T432" s="301" t="s">
        <v>782</v>
      </c>
      <c r="U432" s="301" t="s">
        <v>782</v>
      </c>
      <c r="V432" s="301" t="s">
        <v>782</v>
      </c>
      <c r="W432" s="301" t="s">
        <v>782</v>
      </c>
      <c r="X432" s="301" t="s">
        <v>782</v>
      </c>
      <c r="Y432" s="301" t="s">
        <v>782</v>
      </c>
      <c r="Z432" s="310"/>
      <c r="AA432" s="310"/>
      <c r="AB432" s="301" t="s">
        <v>782</v>
      </c>
      <c r="AC432" s="312"/>
      <c r="AD432" s="301"/>
      <c r="AE432" s="322"/>
      <c r="AF432" s="301"/>
      <c r="AG432" s="296"/>
      <c r="AH432" s="408">
        <f t="shared" si="66"/>
        <v>0</v>
      </c>
      <c r="AI432" s="408">
        <f t="shared" si="67"/>
        <v>0</v>
      </c>
      <c r="AJ432" s="408">
        <f t="shared" si="68"/>
        <v>0</v>
      </c>
      <c r="AK432" s="408"/>
      <c r="AL432" s="408">
        <f t="shared" si="69"/>
        <v>0</v>
      </c>
      <c r="AM432" s="408">
        <f t="shared" si="70"/>
        <v>0</v>
      </c>
    </row>
    <row r="433" spans="1:39">
      <c r="A433" s="308">
        <v>423</v>
      </c>
      <c r="B433" s="111" t="s">
        <v>1475</v>
      </c>
      <c r="C433" s="54" t="s">
        <v>1408</v>
      </c>
      <c r="D433" s="277" t="s">
        <v>1409</v>
      </c>
      <c r="E433" s="277"/>
      <c r="F433" s="277"/>
      <c r="G433" s="277"/>
      <c r="H433" s="277"/>
      <c r="I433" s="277"/>
      <c r="J433" s="398">
        <f t="shared" si="71"/>
        <v>0</v>
      </c>
      <c r="K433" s="277"/>
      <c r="L433" s="277"/>
      <c r="M433" s="277"/>
      <c r="N433" s="301"/>
      <c r="O433" s="301" t="s">
        <v>782</v>
      </c>
      <c r="P433" s="301" t="s">
        <v>782</v>
      </c>
      <c r="Q433" s="301" t="s">
        <v>782</v>
      </c>
      <c r="R433" s="301" t="s">
        <v>782</v>
      </c>
      <c r="S433" s="301" t="s">
        <v>782</v>
      </c>
      <c r="T433" s="301" t="s">
        <v>782</v>
      </c>
      <c r="U433" s="301" t="s">
        <v>782</v>
      </c>
      <c r="V433" s="301" t="s">
        <v>782</v>
      </c>
      <c r="W433" s="301" t="s">
        <v>782</v>
      </c>
      <c r="X433" s="301" t="s">
        <v>782</v>
      </c>
      <c r="Y433" s="301" t="s">
        <v>782</v>
      </c>
      <c r="Z433" s="310"/>
      <c r="AA433" s="310"/>
      <c r="AB433" s="301" t="s">
        <v>782</v>
      </c>
      <c r="AC433" s="312"/>
      <c r="AD433" s="301"/>
      <c r="AE433" s="322"/>
      <c r="AF433" s="301"/>
      <c r="AG433" s="296"/>
      <c r="AH433" s="408">
        <f t="shared" si="66"/>
        <v>0</v>
      </c>
      <c r="AI433" s="408">
        <f t="shared" si="67"/>
        <v>0</v>
      </c>
      <c r="AJ433" s="408">
        <f t="shared" si="68"/>
        <v>0</v>
      </c>
      <c r="AK433" s="408"/>
      <c r="AL433" s="408">
        <f t="shared" si="69"/>
        <v>0</v>
      </c>
      <c r="AM433" s="408">
        <f t="shared" si="70"/>
        <v>0</v>
      </c>
    </row>
    <row r="434" spans="1:39">
      <c r="A434" s="308">
        <v>424</v>
      </c>
      <c r="B434" s="111" t="s">
        <v>1451</v>
      </c>
      <c r="C434" s="54" t="s">
        <v>1408</v>
      </c>
      <c r="D434" s="277" t="s">
        <v>1409</v>
      </c>
      <c r="E434" s="277"/>
      <c r="F434" s="277"/>
      <c r="G434" s="277"/>
      <c r="H434" s="277"/>
      <c r="I434" s="277"/>
      <c r="J434" s="398">
        <f t="shared" si="71"/>
        <v>0</v>
      </c>
      <c r="K434" s="277"/>
      <c r="L434" s="277"/>
      <c r="M434" s="277"/>
      <c r="N434" s="301"/>
      <c r="O434" s="301" t="s">
        <v>782</v>
      </c>
      <c r="P434" s="301" t="s">
        <v>782</v>
      </c>
      <c r="Q434" s="301" t="s">
        <v>782</v>
      </c>
      <c r="R434" s="301" t="s">
        <v>782</v>
      </c>
      <c r="S434" s="301" t="s">
        <v>782</v>
      </c>
      <c r="T434" s="301" t="s">
        <v>782</v>
      </c>
      <c r="U434" s="301" t="s">
        <v>782</v>
      </c>
      <c r="V434" s="301" t="s">
        <v>782</v>
      </c>
      <c r="W434" s="301" t="s">
        <v>782</v>
      </c>
      <c r="X434" s="301" t="s">
        <v>782</v>
      </c>
      <c r="Y434" s="301" t="s">
        <v>782</v>
      </c>
      <c r="Z434" s="310"/>
      <c r="AA434" s="310"/>
      <c r="AB434" s="301" t="s">
        <v>782</v>
      </c>
      <c r="AC434" s="312"/>
      <c r="AD434" s="301"/>
      <c r="AE434" s="322"/>
      <c r="AF434" s="301"/>
      <c r="AG434" s="296"/>
      <c r="AH434" s="408">
        <f t="shared" si="66"/>
        <v>0</v>
      </c>
      <c r="AI434" s="408">
        <f t="shared" si="67"/>
        <v>0</v>
      </c>
      <c r="AJ434" s="408">
        <f t="shared" si="68"/>
        <v>0</v>
      </c>
      <c r="AK434" s="408"/>
      <c r="AL434" s="408">
        <f t="shared" si="69"/>
        <v>0</v>
      </c>
      <c r="AM434" s="408">
        <f t="shared" si="70"/>
        <v>0</v>
      </c>
    </row>
    <row r="435" spans="1:39">
      <c r="A435" s="308">
        <v>425</v>
      </c>
      <c r="B435" s="111" t="s">
        <v>1638</v>
      </c>
      <c r="C435" s="54" t="s">
        <v>1408</v>
      </c>
      <c r="D435" s="277" t="s">
        <v>1409</v>
      </c>
      <c r="E435" s="277"/>
      <c r="F435" s="277"/>
      <c r="G435" s="277"/>
      <c r="H435" s="277"/>
      <c r="I435" s="277"/>
      <c r="J435" s="398">
        <f t="shared" si="71"/>
        <v>0</v>
      </c>
      <c r="K435" s="277"/>
      <c r="L435" s="277"/>
      <c r="M435" s="277"/>
      <c r="N435" s="301"/>
      <c r="O435" s="301" t="s">
        <v>782</v>
      </c>
      <c r="P435" s="301" t="s">
        <v>782</v>
      </c>
      <c r="Q435" s="301" t="s">
        <v>782</v>
      </c>
      <c r="R435" s="301" t="s">
        <v>782</v>
      </c>
      <c r="S435" s="301" t="s">
        <v>782</v>
      </c>
      <c r="T435" s="301" t="s">
        <v>782</v>
      </c>
      <c r="U435" s="301" t="s">
        <v>782</v>
      </c>
      <c r="V435" s="301" t="s">
        <v>782</v>
      </c>
      <c r="W435" s="301" t="s">
        <v>782</v>
      </c>
      <c r="X435" s="301" t="s">
        <v>782</v>
      </c>
      <c r="Y435" s="301" t="s">
        <v>782</v>
      </c>
      <c r="Z435" s="310"/>
      <c r="AA435" s="310"/>
      <c r="AB435" s="301" t="s">
        <v>782</v>
      </c>
      <c r="AC435" s="312"/>
      <c r="AD435" s="301"/>
      <c r="AE435" s="322"/>
      <c r="AF435" s="301"/>
      <c r="AG435" s="296"/>
      <c r="AH435" s="408">
        <f t="shared" si="66"/>
        <v>0</v>
      </c>
      <c r="AI435" s="408">
        <f t="shared" si="67"/>
        <v>0</v>
      </c>
      <c r="AJ435" s="408">
        <f t="shared" si="68"/>
        <v>0</v>
      </c>
      <c r="AK435" s="408"/>
      <c r="AL435" s="408">
        <f t="shared" si="69"/>
        <v>0</v>
      </c>
      <c r="AM435" s="408">
        <f t="shared" si="70"/>
        <v>0</v>
      </c>
    </row>
    <row r="436" spans="1:39" ht="41.4">
      <c r="A436" s="308">
        <v>426</v>
      </c>
      <c r="B436" s="111" t="s">
        <v>1708</v>
      </c>
      <c r="C436" s="54" t="s">
        <v>1408</v>
      </c>
      <c r="D436" s="278"/>
      <c r="E436" s="578">
        <f>MAX(E437,E444)</f>
        <v>0</v>
      </c>
      <c r="F436" s="399">
        <f>SUM(F437,F444)</f>
        <v>0</v>
      </c>
      <c r="G436" s="399">
        <f>MAX(G437,G444)</f>
        <v>0</v>
      </c>
      <c r="H436" s="399">
        <f>MAX(H437,H444)</f>
        <v>0</v>
      </c>
      <c r="I436" s="578">
        <f>MAX(I437,I444)</f>
        <v>0</v>
      </c>
      <c r="J436" s="405">
        <f t="shared" si="71"/>
        <v>0</v>
      </c>
      <c r="K436" s="399">
        <f>SUM(K437,K444)</f>
        <v>0</v>
      </c>
      <c r="L436" s="399">
        <f>SUM(L437,L444)</f>
        <v>0</v>
      </c>
      <c r="M436" s="399">
        <f>SUM(M437,M444)</f>
        <v>0</v>
      </c>
      <c r="N436" s="399">
        <f>SUM(N437,N444)</f>
        <v>0</v>
      </c>
      <c r="O436" s="277" t="s">
        <v>782</v>
      </c>
      <c r="P436" s="301" t="s">
        <v>782</v>
      </c>
      <c r="Q436" s="301" t="s">
        <v>782</v>
      </c>
      <c r="R436" s="301" t="s">
        <v>782</v>
      </c>
      <c r="S436" s="301" t="s">
        <v>782</v>
      </c>
      <c r="T436" s="301" t="s">
        <v>782</v>
      </c>
      <c r="U436" s="301" t="s">
        <v>782</v>
      </c>
      <c r="V436" s="301" t="s">
        <v>782</v>
      </c>
      <c r="W436" s="301" t="s">
        <v>782</v>
      </c>
      <c r="X436" s="301" t="s">
        <v>782</v>
      </c>
      <c r="Y436" s="301" t="s">
        <v>782</v>
      </c>
      <c r="Z436" s="301" t="s">
        <v>782</v>
      </c>
      <c r="AA436" s="301" t="s">
        <v>782</v>
      </c>
      <c r="AB436" s="301" t="s">
        <v>782</v>
      </c>
      <c r="AC436" s="312"/>
      <c r="AD436" s="301"/>
      <c r="AE436" s="322"/>
      <c r="AF436" s="301"/>
      <c r="AG436" s="400">
        <f>D436-E436</f>
        <v>0</v>
      </c>
      <c r="AH436" s="408">
        <f t="shared" si="66"/>
        <v>0</v>
      </c>
      <c r="AI436" s="408">
        <f t="shared" si="67"/>
        <v>0</v>
      </c>
      <c r="AJ436" s="408">
        <f t="shared" si="68"/>
        <v>0</v>
      </c>
      <c r="AK436" s="408">
        <f>D436-I436</f>
        <v>0</v>
      </c>
      <c r="AL436" s="408">
        <f t="shared" si="69"/>
        <v>0</v>
      </c>
      <c r="AM436" s="408">
        <f t="shared" si="70"/>
        <v>0</v>
      </c>
    </row>
    <row r="437" spans="1:39">
      <c r="A437" s="308">
        <v>427</v>
      </c>
      <c r="B437" s="111" t="s">
        <v>1676</v>
      </c>
      <c r="C437" s="54" t="s">
        <v>1408</v>
      </c>
      <c r="D437" s="277" t="s">
        <v>1409</v>
      </c>
      <c r="E437" s="399">
        <f>MAX(E438:E443)</f>
        <v>0</v>
      </c>
      <c r="F437" s="399">
        <f>SUM(F438,F439,F440,F441,F442,F443)</f>
        <v>0</v>
      </c>
      <c r="G437" s="399">
        <f>MAX(G438:G443)</f>
        <v>0</v>
      </c>
      <c r="H437" s="399">
        <f>MAX(H438:H443)</f>
        <v>0</v>
      </c>
      <c r="I437" s="399">
        <f>MAX(I438:I443)</f>
        <v>0</v>
      </c>
      <c r="J437" s="405">
        <f t="shared" si="71"/>
        <v>0</v>
      </c>
      <c r="K437" s="399">
        <f>SUM(K438:K443)</f>
        <v>0</v>
      </c>
      <c r="L437" s="399">
        <f>SUM(L438:L443)</f>
        <v>0</v>
      </c>
      <c r="M437" s="399">
        <f>SUM(M438:M443)</f>
        <v>0</v>
      </c>
      <c r="N437" s="399">
        <f>SUM(N438:N443)</f>
        <v>0</v>
      </c>
      <c r="O437" s="277" t="s">
        <v>782</v>
      </c>
      <c r="P437" s="301" t="s">
        <v>782</v>
      </c>
      <c r="Q437" s="301" t="s">
        <v>782</v>
      </c>
      <c r="R437" s="301" t="s">
        <v>782</v>
      </c>
      <c r="S437" s="301" t="s">
        <v>782</v>
      </c>
      <c r="T437" s="301" t="s">
        <v>782</v>
      </c>
      <c r="U437" s="301" t="s">
        <v>782</v>
      </c>
      <c r="V437" s="301" t="s">
        <v>782</v>
      </c>
      <c r="W437" s="301" t="s">
        <v>782</v>
      </c>
      <c r="X437" s="301" t="s">
        <v>782</v>
      </c>
      <c r="Y437" s="301" t="s">
        <v>782</v>
      </c>
      <c r="Z437" s="301" t="s">
        <v>782</v>
      </c>
      <c r="AA437" s="301" t="s">
        <v>782</v>
      </c>
      <c r="AB437" s="301" t="s">
        <v>782</v>
      </c>
      <c r="AC437" s="312"/>
      <c r="AD437" s="301"/>
      <c r="AE437" s="322"/>
      <c r="AF437" s="301"/>
      <c r="AG437" s="296"/>
      <c r="AH437" s="408">
        <f t="shared" si="66"/>
        <v>0</v>
      </c>
      <c r="AI437" s="408">
        <f t="shared" si="67"/>
        <v>0</v>
      </c>
      <c r="AJ437" s="408">
        <f t="shared" si="68"/>
        <v>0</v>
      </c>
      <c r="AK437" s="408"/>
      <c r="AL437" s="408">
        <f t="shared" si="69"/>
        <v>0</v>
      </c>
      <c r="AM437" s="408">
        <f t="shared" si="70"/>
        <v>0</v>
      </c>
    </row>
    <row r="438" spans="1:39" ht="16.8">
      <c r="A438" s="308">
        <v>428</v>
      </c>
      <c r="B438" s="111" t="s">
        <v>1466</v>
      </c>
      <c r="C438" s="54" t="s">
        <v>1408</v>
      </c>
      <c r="D438" s="277" t="s">
        <v>1409</v>
      </c>
      <c r="E438" s="323"/>
      <c r="F438" s="319"/>
      <c r="G438" s="277"/>
      <c r="H438" s="277"/>
      <c r="I438" s="277"/>
      <c r="J438" s="398">
        <f t="shared" si="71"/>
        <v>0</v>
      </c>
      <c r="K438" s="277"/>
      <c r="L438" s="277"/>
      <c r="M438" s="277"/>
      <c r="N438" s="301"/>
      <c r="O438" s="301" t="s">
        <v>782</v>
      </c>
      <c r="P438" s="301" t="s">
        <v>782</v>
      </c>
      <c r="Q438" s="301" t="s">
        <v>782</v>
      </c>
      <c r="R438" s="301" t="s">
        <v>782</v>
      </c>
      <c r="S438" s="301" t="s">
        <v>782</v>
      </c>
      <c r="T438" s="301" t="s">
        <v>782</v>
      </c>
      <c r="U438" s="310"/>
      <c r="V438" s="301" t="s">
        <v>782</v>
      </c>
      <c r="W438" s="301" t="s">
        <v>782</v>
      </c>
      <c r="X438" s="301" t="s">
        <v>782</v>
      </c>
      <c r="Y438" s="301" t="s">
        <v>782</v>
      </c>
      <c r="Z438" s="301" t="s">
        <v>782</v>
      </c>
      <c r="AA438" s="301" t="s">
        <v>782</v>
      </c>
      <c r="AB438" s="310"/>
      <c r="AC438" s="412" t="s">
        <v>3049</v>
      </c>
      <c r="AD438" s="301"/>
      <c r="AE438" s="322"/>
      <c r="AF438" s="301"/>
      <c r="AG438" s="296"/>
      <c r="AH438" s="408">
        <f t="shared" si="66"/>
        <v>0</v>
      </c>
      <c r="AI438" s="408">
        <f t="shared" si="67"/>
        <v>0</v>
      </c>
      <c r="AJ438" s="408">
        <f t="shared" si="68"/>
        <v>0</v>
      </c>
      <c r="AK438" s="408"/>
      <c r="AL438" s="408">
        <f t="shared" si="69"/>
        <v>0</v>
      </c>
      <c r="AM438" s="408">
        <f t="shared" si="70"/>
        <v>0</v>
      </c>
    </row>
    <row r="439" spans="1:39">
      <c r="A439" s="308">
        <v>429</v>
      </c>
      <c r="B439" s="111" t="s">
        <v>1471</v>
      </c>
      <c r="C439" s="54" t="s">
        <v>1408</v>
      </c>
      <c r="D439" s="277" t="s">
        <v>1409</v>
      </c>
      <c r="E439" s="323"/>
      <c r="F439" s="319"/>
      <c r="G439" s="277"/>
      <c r="H439" s="277"/>
      <c r="I439" s="277"/>
      <c r="J439" s="398">
        <f t="shared" si="71"/>
        <v>0</v>
      </c>
      <c r="K439" s="277"/>
      <c r="L439" s="277"/>
      <c r="M439" s="277"/>
      <c r="N439" s="301"/>
      <c r="O439" s="385"/>
      <c r="P439" s="301" t="s">
        <v>782</v>
      </c>
      <c r="Q439" s="310"/>
      <c r="R439" s="310"/>
      <c r="S439" s="301" t="s">
        <v>782</v>
      </c>
      <c r="T439" s="301" t="s">
        <v>782</v>
      </c>
      <c r="U439" s="385"/>
      <c r="V439" s="301" t="s">
        <v>782</v>
      </c>
      <c r="W439" s="301" t="s">
        <v>782</v>
      </c>
      <c r="X439" s="301" t="s">
        <v>782</v>
      </c>
      <c r="Y439" s="301" t="s">
        <v>782</v>
      </c>
      <c r="Z439" s="301" t="s">
        <v>782</v>
      </c>
      <c r="AA439" s="301" t="s">
        <v>782</v>
      </c>
      <c r="AB439" s="310"/>
      <c r="AC439" s="312" t="s">
        <v>1854</v>
      </c>
      <c r="AD439" s="301"/>
      <c r="AE439" s="322"/>
      <c r="AF439" s="301"/>
      <c r="AG439" s="296"/>
      <c r="AH439" s="408">
        <f t="shared" si="66"/>
        <v>0</v>
      </c>
      <c r="AI439" s="408">
        <f t="shared" si="67"/>
        <v>0</v>
      </c>
      <c r="AJ439" s="408">
        <f t="shared" si="68"/>
        <v>0</v>
      </c>
      <c r="AK439" s="408"/>
      <c r="AL439" s="408">
        <f t="shared" si="69"/>
        <v>0</v>
      </c>
      <c r="AM439" s="408">
        <f t="shared" si="70"/>
        <v>0</v>
      </c>
    </row>
    <row r="440" spans="1:39">
      <c r="A440" s="308">
        <v>430</v>
      </c>
      <c r="B440" s="111" t="s">
        <v>1470</v>
      </c>
      <c r="C440" s="54" t="s">
        <v>1408</v>
      </c>
      <c r="D440" s="277" t="s">
        <v>1409</v>
      </c>
      <c r="E440" s="323"/>
      <c r="F440" s="319"/>
      <c r="G440" s="277"/>
      <c r="H440" s="277"/>
      <c r="I440" s="277"/>
      <c r="J440" s="398">
        <f t="shared" si="71"/>
        <v>0</v>
      </c>
      <c r="K440" s="277"/>
      <c r="L440" s="277"/>
      <c r="M440" s="277"/>
      <c r="N440" s="301"/>
      <c r="O440" s="301" t="s">
        <v>782</v>
      </c>
      <c r="P440" s="301" t="s">
        <v>782</v>
      </c>
      <c r="Q440" s="310"/>
      <c r="R440" s="301" t="s">
        <v>782</v>
      </c>
      <c r="S440" s="301" t="s">
        <v>782</v>
      </c>
      <c r="T440" s="301" t="s">
        <v>782</v>
      </c>
      <c r="U440" s="385"/>
      <c r="V440" s="301" t="s">
        <v>782</v>
      </c>
      <c r="W440" s="301" t="s">
        <v>782</v>
      </c>
      <c r="X440" s="301" t="s">
        <v>782</v>
      </c>
      <c r="Y440" s="301" t="s">
        <v>782</v>
      </c>
      <c r="Z440" s="301" t="s">
        <v>782</v>
      </c>
      <c r="AA440" s="301" t="s">
        <v>782</v>
      </c>
      <c r="AB440" s="310"/>
      <c r="AC440" s="312" t="str">
        <f>Q8</f>
        <v>экз./растение (орган)</v>
      </c>
      <c r="AD440" s="301"/>
      <c r="AE440" s="322"/>
      <c r="AF440" s="301"/>
      <c r="AG440" s="296"/>
      <c r="AH440" s="408">
        <f t="shared" si="66"/>
        <v>0</v>
      </c>
      <c r="AI440" s="408">
        <f t="shared" si="67"/>
        <v>0</v>
      </c>
      <c r="AJ440" s="408">
        <f t="shared" si="68"/>
        <v>0</v>
      </c>
      <c r="AK440" s="408"/>
      <c r="AL440" s="408">
        <f t="shared" si="69"/>
        <v>0</v>
      </c>
      <c r="AM440" s="408">
        <f t="shared" si="70"/>
        <v>0</v>
      </c>
    </row>
    <row r="441" spans="1:39" ht="16.8">
      <c r="A441" s="308">
        <v>431</v>
      </c>
      <c r="B441" s="111" t="s">
        <v>1468</v>
      </c>
      <c r="C441" s="54" t="s">
        <v>1408</v>
      </c>
      <c r="D441" s="277" t="s">
        <v>1409</v>
      </c>
      <c r="E441" s="323"/>
      <c r="F441" s="319"/>
      <c r="G441" s="277"/>
      <c r="H441" s="277"/>
      <c r="I441" s="277"/>
      <c r="J441" s="398">
        <f t="shared" si="71"/>
        <v>0</v>
      </c>
      <c r="K441" s="277"/>
      <c r="L441" s="277"/>
      <c r="M441" s="277"/>
      <c r="N441" s="301"/>
      <c r="O441" s="301" t="s">
        <v>782</v>
      </c>
      <c r="P441" s="301" t="s">
        <v>782</v>
      </c>
      <c r="Q441" s="301" t="s">
        <v>782</v>
      </c>
      <c r="R441" s="385"/>
      <c r="S441" s="301" t="s">
        <v>782</v>
      </c>
      <c r="T441" s="310"/>
      <c r="U441" s="301" t="s">
        <v>782</v>
      </c>
      <c r="V441" s="301" t="s">
        <v>782</v>
      </c>
      <c r="W441" s="301" t="s">
        <v>782</v>
      </c>
      <c r="X441" s="301" t="s">
        <v>782</v>
      </c>
      <c r="Y441" s="301" t="s">
        <v>782</v>
      </c>
      <c r="Z441" s="301" t="s">
        <v>782</v>
      </c>
      <c r="AA441" s="301" t="s">
        <v>782</v>
      </c>
      <c r="AB441" s="310"/>
      <c r="AC441" s="412" t="s">
        <v>3018</v>
      </c>
      <c r="AD441" s="301"/>
      <c r="AE441" s="322"/>
      <c r="AF441" s="301"/>
      <c r="AG441" s="296"/>
      <c r="AH441" s="408">
        <f t="shared" si="66"/>
        <v>0</v>
      </c>
      <c r="AI441" s="408">
        <f t="shared" si="67"/>
        <v>0</v>
      </c>
      <c r="AJ441" s="408">
        <f t="shared" si="68"/>
        <v>0</v>
      </c>
      <c r="AK441" s="408"/>
      <c r="AL441" s="408">
        <f t="shared" si="69"/>
        <v>0</v>
      </c>
      <c r="AM441" s="408">
        <f t="shared" si="70"/>
        <v>0</v>
      </c>
    </row>
    <row r="442" spans="1:39">
      <c r="A442" s="308">
        <v>432</v>
      </c>
      <c r="B442" s="111" t="s">
        <v>1469</v>
      </c>
      <c r="C442" s="54" t="s">
        <v>1408</v>
      </c>
      <c r="D442" s="277" t="s">
        <v>1409</v>
      </c>
      <c r="E442" s="323"/>
      <c r="F442" s="319"/>
      <c r="G442" s="277"/>
      <c r="H442" s="277"/>
      <c r="I442" s="277"/>
      <c r="J442" s="398">
        <f t="shared" si="71"/>
        <v>0</v>
      </c>
      <c r="K442" s="277"/>
      <c r="L442" s="277"/>
      <c r="M442" s="277"/>
      <c r="N442" s="301"/>
      <c r="O442" s="301" t="s">
        <v>782</v>
      </c>
      <c r="P442" s="301" t="s">
        <v>782</v>
      </c>
      <c r="Q442" s="301" t="s">
        <v>782</v>
      </c>
      <c r="R442" s="301" t="s">
        <v>782</v>
      </c>
      <c r="S442" s="301" t="s">
        <v>782</v>
      </c>
      <c r="T442" s="310"/>
      <c r="U442" s="310"/>
      <c r="V442" s="385"/>
      <c r="W442" s="301" t="s">
        <v>782</v>
      </c>
      <c r="X442" s="301" t="s">
        <v>782</v>
      </c>
      <c r="Y442" s="301" t="s">
        <v>782</v>
      </c>
      <c r="Z442" s="301" t="s">
        <v>782</v>
      </c>
      <c r="AA442" s="301" t="s">
        <v>782</v>
      </c>
      <c r="AB442" s="310"/>
      <c r="AC442" s="312"/>
      <c r="AD442" s="301"/>
      <c r="AE442" s="322"/>
      <c r="AF442" s="301"/>
      <c r="AG442" s="296"/>
      <c r="AH442" s="408">
        <f t="shared" si="66"/>
        <v>0</v>
      </c>
      <c r="AI442" s="408">
        <f t="shared" si="67"/>
        <v>0</v>
      </c>
      <c r="AJ442" s="408">
        <f t="shared" si="68"/>
        <v>0</v>
      </c>
      <c r="AK442" s="408"/>
      <c r="AL442" s="408">
        <f t="shared" si="69"/>
        <v>0</v>
      </c>
      <c r="AM442" s="408">
        <f t="shared" si="70"/>
        <v>0</v>
      </c>
    </row>
    <row r="443" spans="1:39">
      <c r="A443" s="308">
        <v>433</v>
      </c>
      <c r="B443" s="111" t="s">
        <v>1419</v>
      </c>
      <c r="C443" s="54" t="s">
        <v>1408</v>
      </c>
      <c r="D443" s="277" t="s">
        <v>1409</v>
      </c>
      <c r="E443" s="323"/>
      <c r="F443" s="319"/>
      <c r="G443" s="277"/>
      <c r="H443" s="277"/>
      <c r="I443" s="277"/>
      <c r="J443" s="398">
        <f t="shared" si="71"/>
        <v>0</v>
      </c>
      <c r="K443" s="277"/>
      <c r="L443" s="277"/>
      <c r="M443" s="277"/>
      <c r="N443" s="301"/>
      <c r="O443" s="301" t="s">
        <v>782</v>
      </c>
      <c r="P443" s="301" t="s">
        <v>782</v>
      </c>
      <c r="Q443" s="301" t="s">
        <v>782</v>
      </c>
      <c r="R443" s="301" t="s">
        <v>782</v>
      </c>
      <c r="S443" s="301" t="s">
        <v>782</v>
      </c>
      <c r="T443" s="301" t="s">
        <v>782</v>
      </c>
      <c r="U443" s="301" t="s">
        <v>782</v>
      </c>
      <c r="V443" s="301" t="s">
        <v>782</v>
      </c>
      <c r="W443" s="301" t="s">
        <v>782</v>
      </c>
      <c r="X443" s="301" t="s">
        <v>782</v>
      </c>
      <c r="Y443" s="301" t="s">
        <v>782</v>
      </c>
      <c r="Z443" s="301" t="s">
        <v>782</v>
      </c>
      <c r="AA443" s="301" t="s">
        <v>782</v>
      </c>
      <c r="AB443" s="312" t="s">
        <v>782</v>
      </c>
      <c r="AC443" s="312"/>
      <c r="AD443" s="301"/>
      <c r="AE443" s="322"/>
      <c r="AF443" s="301"/>
      <c r="AG443" s="296"/>
      <c r="AH443" s="408">
        <f t="shared" si="66"/>
        <v>0</v>
      </c>
      <c r="AI443" s="408">
        <f t="shared" si="67"/>
        <v>0</v>
      </c>
      <c r="AJ443" s="408">
        <f t="shared" si="68"/>
        <v>0</v>
      </c>
      <c r="AK443" s="408"/>
      <c r="AL443" s="408">
        <f t="shared" si="69"/>
        <v>0</v>
      </c>
      <c r="AM443" s="408">
        <f t="shared" si="70"/>
        <v>0</v>
      </c>
    </row>
    <row r="444" spans="1:39">
      <c r="A444" s="308">
        <v>434</v>
      </c>
      <c r="B444" s="111" t="s">
        <v>1643</v>
      </c>
      <c r="C444" s="54" t="s">
        <v>1408</v>
      </c>
      <c r="D444" s="277" t="s">
        <v>1409</v>
      </c>
      <c r="E444" s="399">
        <f>MAX(E445:E446)</f>
        <v>0</v>
      </c>
      <c r="F444" s="578">
        <f>SUM(F445:F446)</f>
        <v>0</v>
      </c>
      <c r="G444" s="399">
        <f>MAX(G445:G446)</f>
        <v>0</v>
      </c>
      <c r="H444" s="399">
        <f>MAX(H445:H446)</f>
        <v>0</v>
      </c>
      <c r="I444" s="399">
        <f>MAX(I445:I446)</f>
        <v>0</v>
      </c>
      <c r="J444" s="398">
        <f t="shared" si="71"/>
        <v>0</v>
      </c>
      <c r="K444" s="399">
        <f>SUM(K445:K446)</f>
        <v>0</v>
      </c>
      <c r="L444" s="399">
        <f>SUM(L445:L446)</f>
        <v>0</v>
      </c>
      <c r="M444" s="399">
        <f>SUM(M445:M446)</f>
        <v>0</v>
      </c>
      <c r="N444" s="399">
        <f>SUM(N445:N446)</f>
        <v>0</v>
      </c>
      <c r="O444" s="277" t="s">
        <v>782</v>
      </c>
      <c r="P444" s="301" t="s">
        <v>782</v>
      </c>
      <c r="Q444" s="301" t="s">
        <v>782</v>
      </c>
      <c r="R444" s="301" t="s">
        <v>782</v>
      </c>
      <c r="S444" s="301" t="s">
        <v>782</v>
      </c>
      <c r="T444" s="301" t="s">
        <v>782</v>
      </c>
      <c r="U444" s="301" t="s">
        <v>782</v>
      </c>
      <c r="V444" s="301" t="s">
        <v>782</v>
      </c>
      <c r="W444" s="301" t="s">
        <v>782</v>
      </c>
      <c r="X444" s="301" t="s">
        <v>782</v>
      </c>
      <c r="Y444" s="301" t="s">
        <v>782</v>
      </c>
      <c r="Z444" s="301" t="s">
        <v>782</v>
      </c>
      <c r="AA444" s="301" t="s">
        <v>782</v>
      </c>
      <c r="AB444" s="301" t="s">
        <v>782</v>
      </c>
      <c r="AC444" s="312"/>
      <c r="AD444" s="301"/>
      <c r="AE444" s="322"/>
      <c r="AF444" s="301"/>
      <c r="AG444" s="296"/>
      <c r="AH444" s="408">
        <f t="shared" si="66"/>
        <v>0</v>
      </c>
      <c r="AI444" s="408">
        <f t="shared" si="67"/>
        <v>0</v>
      </c>
      <c r="AJ444" s="408">
        <f t="shared" si="68"/>
        <v>0</v>
      </c>
      <c r="AK444" s="408"/>
      <c r="AL444" s="408">
        <f t="shared" si="69"/>
        <v>0</v>
      </c>
      <c r="AM444" s="408">
        <f t="shared" si="70"/>
        <v>0</v>
      </c>
    </row>
    <row r="445" spans="1:39">
      <c r="A445" s="308">
        <v>435</v>
      </c>
      <c r="B445" s="111" t="s">
        <v>1653</v>
      </c>
      <c r="C445" s="54" t="s">
        <v>1408</v>
      </c>
      <c r="D445" s="277" t="s">
        <v>1409</v>
      </c>
      <c r="E445" s="277"/>
      <c r="F445" s="277"/>
      <c r="G445" s="277"/>
      <c r="H445" s="277"/>
      <c r="I445" s="277"/>
      <c r="J445" s="398">
        <f t="shared" si="71"/>
        <v>0</v>
      </c>
      <c r="K445" s="277"/>
      <c r="L445" s="277"/>
      <c r="M445" s="277"/>
      <c r="N445" s="301"/>
      <c r="O445" s="301" t="s">
        <v>782</v>
      </c>
      <c r="P445" s="301" t="s">
        <v>782</v>
      </c>
      <c r="Q445" s="301" t="s">
        <v>782</v>
      </c>
      <c r="R445" s="301" t="s">
        <v>782</v>
      </c>
      <c r="S445" s="301" t="s">
        <v>782</v>
      </c>
      <c r="T445" s="301" t="s">
        <v>782</v>
      </c>
      <c r="U445" s="301" t="s">
        <v>782</v>
      </c>
      <c r="V445" s="301" t="s">
        <v>782</v>
      </c>
      <c r="W445" s="301" t="s">
        <v>782</v>
      </c>
      <c r="X445" s="301" t="s">
        <v>782</v>
      </c>
      <c r="Y445" s="301" t="s">
        <v>782</v>
      </c>
      <c r="Z445" s="310"/>
      <c r="AA445" s="310"/>
      <c r="AB445" s="301" t="s">
        <v>782</v>
      </c>
      <c r="AC445" s="312"/>
      <c r="AD445" s="301"/>
      <c r="AE445" s="322"/>
      <c r="AF445" s="301"/>
      <c r="AG445" s="296"/>
      <c r="AH445" s="408">
        <f t="shared" si="66"/>
        <v>0</v>
      </c>
      <c r="AI445" s="408">
        <f t="shared" si="67"/>
        <v>0</v>
      </c>
      <c r="AJ445" s="408">
        <f t="shared" si="68"/>
        <v>0</v>
      </c>
      <c r="AK445" s="408"/>
      <c r="AL445" s="408">
        <f t="shared" si="69"/>
        <v>0</v>
      </c>
      <c r="AM445" s="408">
        <f t="shared" si="70"/>
        <v>0</v>
      </c>
    </row>
    <row r="446" spans="1:39" ht="18.75" customHeight="1">
      <c r="A446" s="308">
        <v>436</v>
      </c>
      <c r="B446" s="111" t="s">
        <v>1638</v>
      </c>
      <c r="C446" s="54" t="s">
        <v>1408</v>
      </c>
      <c r="D446" s="277" t="s">
        <v>1409</v>
      </c>
      <c r="E446" s="277"/>
      <c r="F446" s="277"/>
      <c r="G446" s="277"/>
      <c r="H446" s="277"/>
      <c r="I446" s="277"/>
      <c r="J446" s="398">
        <f t="shared" si="71"/>
        <v>0</v>
      </c>
      <c r="K446" s="277"/>
      <c r="L446" s="277"/>
      <c r="M446" s="277"/>
      <c r="N446" s="301"/>
      <c r="O446" s="301" t="s">
        <v>782</v>
      </c>
      <c r="P446" s="301" t="s">
        <v>782</v>
      </c>
      <c r="Q446" s="301" t="s">
        <v>782</v>
      </c>
      <c r="R446" s="301" t="s">
        <v>782</v>
      </c>
      <c r="S446" s="301" t="s">
        <v>782</v>
      </c>
      <c r="T446" s="301" t="s">
        <v>782</v>
      </c>
      <c r="U446" s="301" t="s">
        <v>782</v>
      </c>
      <c r="V446" s="301" t="s">
        <v>782</v>
      </c>
      <c r="W446" s="301" t="s">
        <v>782</v>
      </c>
      <c r="X446" s="301" t="s">
        <v>782</v>
      </c>
      <c r="Y446" s="301" t="s">
        <v>782</v>
      </c>
      <c r="Z446" s="310"/>
      <c r="AA446" s="310"/>
      <c r="AB446" s="301" t="s">
        <v>782</v>
      </c>
      <c r="AC446" s="312"/>
      <c r="AD446" s="301"/>
      <c r="AE446" s="322"/>
      <c r="AF446" s="301"/>
      <c r="AG446" s="296"/>
      <c r="AH446" s="408">
        <f t="shared" si="66"/>
        <v>0</v>
      </c>
      <c r="AI446" s="408">
        <f t="shared" si="67"/>
        <v>0</v>
      </c>
      <c r="AJ446" s="408">
        <f t="shared" si="68"/>
        <v>0</v>
      </c>
      <c r="AK446" s="408"/>
      <c r="AL446" s="408">
        <f t="shared" si="69"/>
        <v>0</v>
      </c>
      <c r="AM446" s="408">
        <f t="shared" si="70"/>
        <v>0</v>
      </c>
    </row>
    <row r="447" spans="1:39" ht="69">
      <c r="A447" s="308">
        <v>437</v>
      </c>
      <c r="B447" s="111" t="s">
        <v>1706</v>
      </c>
      <c r="C447" s="54" t="s">
        <v>1408</v>
      </c>
      <c r="D447" s="277"/>
      <c r="E447" s="578">
        <f>MAX(E448,E452)</f>
        <v>0</v>
      </c>
      <c r="F447" s="399">
        <f>SUM(F448,F452)</f>
        <v>0</v>
      </c>
      <c r="G447" s="399">
        <f>MAX(G448,G452)</f>
        <v>0</v>
      </c>
      <c r="H447" s="399">
        <f>MAX(H448,H452)</f>
        <v>0</v>
      </c>
      <c r="I447" s="578">
        <f>MAX(I448,I452)</f>
        <v>0</v>
      </c>
      <c r="J447" s="398">
        <f t="shared" si="71"/>
        <v>0</v>
      </c>
      <c r="K447" s="399">
        <f>SUM(K448,K452)</f>
        <v>0</v>
      </c>
      <c r="L447" s="399">
        <f>SUM(L448,L452)</f>
        <v>0</v>
      </c>
      <c r="M447" s="399">
        <f>SUM(M448,M452)</f>
        <v>0</v>
      </c>
      <c r="N447" s="399">
        <f>SUM(N448,N452)</f>
        <v>0</v>
      </c>
      <c r="O447" s="277" t="s">
        <v>782</v>
      </c>
      <c r="P447" s="301" t="s">
        <v>782</v>
      </c>
      <c r="Q447" s="301" t="s">
        <v>782</v>
      </c>
      <c r="R447" s="301" t="s">
        <v>782</v>
      </c>
      <c r="S447" s="301" t="s">
        <v>782</v>
      </c>
      <c r="T447" s="301" t="s">
        <v>782</v>
      </c>
      <c r="U447" s="301" t="s">
        <v>782</v>
      </c>
      <c r="V447" s="301" t="s">
        <v>782</v>
      </c>
      <c r="W447" s="301" t="s">
        <v>782</v>
      </c>
      <c r="X447" s="301" t="s">
        <v>782</v>
      </c>
      <c r="Y447" s="301" t="s">
        <v>782</v>
      </c>
      <c r="Z447" s="301" t="s">
        <v>782</v>
      </c>
      <c r="AA447" s="301" t="s">
        <v>782</v>
      </c>
      <c r="AB447" s="301" t="s">
        <v>782</v>
      </c>
      <c r="AC447" s="312"/>
      <c r="AD447" s="301"/>
      <c r="AE447" s="322"/>
      <c r="AF447" s="301"/>
      <c r="AG447" s="400">
        <f>D447-E447</f>
        <v>0</v>
      </c>
      <c r="AH447" s="408">
        <f t="shared" si="66"/>
        <v>0</v>
      </c>
      <c r="AI447" s="408">
        <f t="shared" si="67"/>
        <v>0</v>
      </c>
      <c r="AJ447" s="408">
        <f t="shared" si="68"/>
        <v>0</v>
      </c>
      <c r="AK447" s="408">
        <f>D447-I447</f>
        <v>0</v>
      </c>
      <c r="AL447" s="408">
        <f t="shared" si="69"/>
        <v>0</v>
      </c>
      <c r="AM447" s="408">
        <f t="shared" si="70"/>
        <v>0</v>
      </c>
    </row>
    <row r="448" spans="1:39">
      <c r="A448" s="308">
        <v>438</v>
      </c>
      <c r="B448" s="111" t="s">
        <v>1676</v>
      </c>
      <c r="C448" s="54" t="s">
        <v>1408</v>
      </c>
      <c r="D448" s="277" t="s">
        <v>1409</v>
      </c>
      <c r="E448" s="399">
        <f>MAX(E449:E451)</f>
        <v>0</v>
      </c>
      <c r="F448" s="578">
        <f>SUM(F449:F451)</f>
        <v>0</v>
      </c>
      <c r="G448" s="399">
        <f>MAX(G449:G451)</f>
        <v>0</v>
      </c>
      <c r="H448" s="399">
        <f>MAX(H449:H451)</f>
        <v>0</v>
      </c>
      <c r="I448" s="399">
        <f>MAX(I449:I451)</f>
        <v>0</v>
      </c>
      <c r="J448" s="398">
        <f t="shared" si="71"/>
        <v>0</v>
      </c>
      <c r="K448" s="399">
        <f>SUM(K449:K451)</f>
        <v>0</v>
      </c>
      <c r="L448" s="399">
        <f>SUM(L449:L451)</f>
        <v>0</v>
      </c>
      <c r="M448" s="399">
        <f>SUM(M449:M451)</f>
        <v>0</v>
      </c>
      <c r="N448" s="399">
        <f>SUM(N449:N451)</f>
        <v>0</v>
      </c>
      <c r="O448" s="277" t="s">
        <v>782</v>
      </c>
      <c r="P448" s="301" t="s">
        <v>782</v>
      </c>
      <c r="Q448" s="301" t="s">
        <v>782</v>
      </c>
      <c r="R448" s="301" t="s">
        <v>782</v>
      </c>
      <c r="S448" s="301" t="s">
        <v>782</v>
      </c>
      <c r="T448" s="301" t="s">
        <v>782</v>
      </c>
      <c r="U448" s="301" t="s">
        <v>782</v>
      </c>
      <c r="V448" s="301" t="s">
        <v>782</v>
      </c>
      <c r="W448" s="301" t="s">
        <v>782</v>
      </c>
      <c r="X448" s="301" t="s">
        <v>782</v>
      </c>
      <c r="Y448" s="301" t="s">
        <v>782</v>
      </c>
      <c r="Z448" s="301" t="s">
        <v>782</v>
      </c>
      <c r="AA448" s="301" t="s">
        <v>782</v>
      </c>
      <c r="AB448" s="301" t="s">
        <v>782</v>
      </c>
      <c r="AC448" s="312"/>
      <c r="AD448" s="301"/>
      <c r="AE448" s="322"/>
      <c r="AF448" s="301"/>
      <c r="AG448" s="296"/>
      <c r="AH448" s="408">
        <f t="shared" si="66"/>
        <v>0</v>
      </c>
      <c r="AI448" s="408">
        <f t="shared" si="67"/>
        <v>0</v>
      </c>
      <c r="AJ448" s="408">
        <f t="shared" si="68"/>
        <v>0</v>
      </c>
      <c r="AK448" s="408"/>
      <c r="AL448" s="408">
        <f t="shared" si="69"/>
        <v>0</v>
      </c>
      <c r="AM448" s="408">
        <f t="shared" si="70"/>
        <v>0</v>
      </c>
    </row>
    <row r="449" spans="1:39" ht="16.8">
      <c r="A449" s="308">
        <v>439</v>
      </c>
      <c r="B449" s="111" t="s">
        <v>1705</v>
      </c>
      <c r="C449" s="54" t="s">
        <v>1408</v>
      </c>
      <c r="D449" s="277" t="s">
        <v>1409</v>
      </c>
      <c r="E449" s="277"/>
      <c r="F449" s="277"/>
      <c r="G449" s="277"/>
      <c r="H449" s="277"/>
      <c r="I449" s="277"/>
      <c r="J449" s="398">
        <f t="shared" si="71"/>
        <v>0</v>
      </c>
      <c r="K449" s="277"/>
      <c r="L449" s="277"/>
      <c r="M449" s="277"/>
      <c r="N449" s="301"/>
      <c r="O449" s="301" t="s">
        <v>782</v>
      </c>
      <c r="P449" s="301" t="s">
        <v>782</v>
      </c>
      <c r="Q449" s="301" t="s">
        <v>782</v>
      </c>
      <c r="R449" s="301" t="s">
        <v>782</v>
      </c>
      <c r="S449" s="301" t="s">
        <v>782</v>
      </c>
      <c r="T449" s="301" t="s">
        <v>782</v>
      </c>
      <c r="U449" s="310"/>
      <c r="V449" s="301" t="s">
        <v>782</v>
      </c>
      <c r="W449" s="301" t="s">
        <v>782</v>
      </c>
      <c r="X449" s="301" t="s">
        <v>782</v>
      </c>
      <c r="Y449" s="301" t="s">
        <v>782</v>
      </c>
      <c r="Z449" s="301" t="s">
        <v>782</v>
      </c>
      <c r="AA449" s="301" t="s">
        <v>782</v>
      </c>
      <c r="AB449" s="310"/>
      <c r="AC449" s="412" t="s">
        <v>3049</v>
      </c>
      <c r="AD449" s="301"/>
      <c r="AE449" s="322"/>
      <c r="AF449" s="301"/>
      <c r="AG449" s="296"/>
      <c r="AH449" s="408">
        <f t="shared" si="66"/>
        <v>0</v>
      </c>
      <c r="AI449" s="408">
        <f t="shared" si="67"/>
        <v>0</v>
      </c>
      <c r="AJ449" s="408">
        <f t="shared" si="68"/>
        <v>0</v>
      </c>
      <c r="AK449" s="408"/>
      <c r="AL449" s="408">
        <f t="shared" si="69"/>
        <v>0</v>
      </c>
      <c r="AM449" s="408">
        <f t="shared" si="70"/>
        <v>0</v>
      </c>
    </row>
    <row r="450" spans="1:39" ht="27.6">
      <c r="A450" s="308">
        <v>440</v>
      </c>
      <c r="B450" s="111" t="s">
        <v>1476</v>
      </c>
      <c r="C450" s="54" t="s">
        <v>1408</v>
      </c>
      <c r="D450" s="277" t="s">
        <v>1409</v>
      </c>
      <c r="E450" s="277"/>
      <c r="F450" s="277"/>
      <c r="G450" s="277"/>
      <c r="H450" s="277"/>
      <c r="I450" s="277"/>
      <c r="J450" s="398">
        <f t="shared" si="71"/>
        <v>0</v>
      </c>
      <c r="K450" s="277"/>
      <c r="L450" s="277"/>
      <c r="M450" s="277"/>
      <c r="N450" s="301"/>
      <c r="O450" s="301" t="s">
        <v>782</v>
      </c>
      <c r="P450" s="301" t="s">
        <v>782</v>
      </c>
      <c r="Q450" s="301" t="s">
        <v>782</v>
      </c>
      <c r="R450" s="301" t="s">
        <v>782</v>
      </c>
      <c r="S450" s="301" t="s">
        <v>782</v>
      </c>
      <c r="T450" s="301" t="s">
        <v>782</v>
      </c>
      <c r="U450" s="310"/>
      <c r="V450" s="301" t="s">
        <v>782</v>
      </c>
      <c r="W450" s="301" t="s">
        <v>782</v>
      </c>
      <c r="X450" s="301" t="s">
        <v>782</v>
      </c>
      <c r="Y450" s="301" t="s">
        <v>782</v>
      </c>
      <c r="Z450" s="301" t="s">
        <v>782</v>
      </c>
      <c r="AA450" s="301" t="s">
        <v>782</v>
      </c>
      <c r="AB450" s="310"/>
      <c r="AC450" s="412" t="s">
        <v>3049</v>
      </c>
      <c r="AD450" s="301"/>
      <c r="AE450" s="322"/>
      <c r="AF450" s="301"/>
      <c r="AG450" s="296"/>
      <c r="AH450" s="408">
        <f t="shared" si="66"/>
        <v>0</v>
      </c>
      <c r="AI450" s="408">
        <f t="shared" si="67"/>
        <v>0</v>
      </c>
      <c r="AJ450" s="408">
        <f t="shared" si="68"/>
        <v>0</v>
      </c>
      <c r="AK450" s="408"/>
      <c r="AL450" s="408">
        <f t="shared" si="69"/>
        <v>0</v>
      </c>
      <c r="AM450" s="408">
        <f t="shared" si="70"/>
        <v>0</v>
      </c>
    </row>
    <row r="451" spans="1:39">
      <c r="A451" s="308">
        <v>441</v>
      </c>
      <c r="B451" s="111" t="s">
        <v>1419</v>
      </c>
      <c r="C451" s="54" t="s">
        <v>1408</v>
      </c>
      <c r="D451" s="277" t="s">
        <v>1409</v>
      </c>
      <c r="E451" s="277"/>
      <c r="F451" s="277"/>
      <c r="G451" s="277"/>
      <c r="H451" s="277"/>
      <c r="I451" s="277"/>
      <c r="J451" s="398">
        <f t="shared" si="71"/>
        <v>0</v>
      </c>
      <c r="K451" s="277"/>
      <c r="L451" s="277"/>
      <c r="M451" s="277"/>
      <c r="N451" s="301"/>
      <c r="O451" s="301" t="s">
        <v>782</v>
      </c>
      <c r="P451" s="301" t="s">
        <v>782</v>
      </c>
      <c r="Q451" s="301" t="s">
        <v>782</v>
      </c>
      <c r="R451" s="301" t="s">
        <v>782</v>
      </c>
      <c r="S451" s="301" t="s">
        <v>782</v>
      </c>
      <c r="T451" s="301" t="s">
        <v>782</v>
      </c>
      <c r="U451" s="301" t="s">
        <v>782</v>
      </c>
      <c r="V451" s="301" t="s">
        <v>782</v>
      </c>
      <c r="W451" s="301" t="s">
        <v>782</v>
      </c>
      <c r="X451" s="301" t="s">
        <v>782</v>
      </c>
      <c r="Y451" s="301" t="s">
        <v>782</v>
      </c>
      <c r="Z451" s="301" t="s">
        <v>782</v>
      </c>
      <c r="AA451" s="301" t="s">
        <v>782</v>
      </c>
      <c r="AB451" s="312" t="s">
        <v>782</v>
      </c>
      <c r="AC451" s="312"/>
      <c r="AD451" s="301"/>
      <c r="AE451" s="322"/>
      <c r="AF451" s="301"/>
      <c r="AG451" s="296"/>
      <c r="AH451" s="408">
        <f t="shared" si="66"/>
        <v>0</v>
      </c>
      <c r="AI451" s="408">
        <f t="shared" si="67"/>
        <v>0</v>
      </c>
      <c r="AJ451" s="408">
        <f t="shared" si="68"/>
        <v>0</v>
      </c>
      <c r="AK451" s="408"/>
      <c r="AL451" s="408">
        <f t="shared" si="69"/>
        <v>0</v>
      </c>
      <c r="AM451" s="408">
        <f t="shared" si="70"/>
        <v>0</v>
      </c>
    </row>
    <row r="452" spans="1:39">
      <c r="A452" s="308">
        <v>442</v>
      </c>
      <c r="B452" s="111" t="s">
        <v>1643</v>
      </c>
      <c r="C452" s="54" t="s">
        <v>1408</v>
      </c>
      <c r="D452" s="277" t="s">
        <v>1409</v>
      </c>
      <c r="E452" s="399">
        <f>MAX(E453:E455)</f>
        <v>0</v>
      </c>
      <c r="F452" s="399">
        <f>SUM(F453,F454,F455)</f>
        <v>0</v>
      </c>
      <c r="G452" s="399">
        <f>MAX(G453:G455)</f>
        <v>0</v>
      </c>
      <c r="H452" s="399">
        <f>MAX(H453:H455)</f>
        <v>0</v>
      </c>
      <c r="I452" s="399">
        <f>MAX(I453:I455)</f>
        <v>0</v>
      </c>
      <c r="J452" s="398">
        <f t="shared" si="71"/>
        <v>0</v>
      </c>
      <c r="K452" s="399">
        <f>SUM(K453:K455)</f>
        <v>0</v>
      </c>
      <c r="L452" s="399">
        <f>SUM(L453:L455)</f>
        <v>0</v>
      </c>
      <c r="M452" s="399">
        <f>SUM(M453:M455)</f>
        <v>0</v>
      </c>
      <c r="N452" s="399">
        <f>SUM(N453:N455)</f>
        <v>0</v>
      </c>
      <c r="O452" s="277" t="s">
        <v>782</v>
      </c>
      <c r="P452" s="301" t="s">
        <v>782</v>
      </c>
      <c r="Q452" s="301" t="s">
        <v>782</v>
      </c>
      <c r="R452" s="301" t="s">
        <v>782</v>
      </c>
      <c r="S452" s="301" t="s">
        <v>782</v>
      </c>
      <c r="T452" s="301" t="s">
        <v>782</v>
      </c>
      <c r="U452" s="301" t="s">
        <v>782</v>
      </c>
      <c r="V452" s="301" t="s">
        <v>782</v>
      </c>
      <c r="W452" s="301" t="s">
        <v>782</v>
      </c>
      <c r="X452" s="301" t="s">
        <v>782</v>
      </c>
      <c r="Y452" s="301" t="s">
        <v>782</v>
      </c>
      <c r="Z452" s="301" t="s">
        <v>782</v>
      </c>
      <c r="AA452" s="301" t="s">
        <v>782</v>
      </c>
      <c r="AB452" s="301" t="s">
        <v>782</v>
      </c>
      <c r="AC452" s="312"/>
      <c r="AD452" s="301"/>
      <c r="AE452" s="322"/>
      <c r="AF452" s="301"/>
      <c r="AG452" s="296"/>
      <c r="AH452" s="408">
        <f t="shared" si="66"/>
        <v>0</v>
      </c>
      <c r="AI452" s="408">
        <f t="shared" si="67"/>
        <v>0</v>
      </c>
      <c r="AJ452" s="408">
        <f t="shared" si="68"/>
        <v>0</v>
      </c>
      <c r="AK452" s="408"/>
      <c r="AL452" s="408">
        <f t="shared" si="69"/>
        <v>0</v>
      </c>
      <c r="AM452" s="408">
        <f t="shared" si="70"/>
        <v>0</v>
      </c>
    </row>
    <row r="453" spans="1:39">
      <c r="A453" s="308">
        <v>443</v>
      </c>
      <c r="B453" s="111" t="s">
        <v>1704</v>
      </c>
      <c r="C453" s="54" t="s">
        <v>1408</v>
      </c>
      <c r="D453" s="277" t="s">
        <v>1409</v>
      </c>
      <c r="E453" s="277"/>
      <c r="F453" s="277"/>
      <c r="G453" s="277"/>
      <c r="H453" s="277"/>
      <c r="I453" s="277"/>
      <c r="J453" s="398">
        <f t="shared" si="71"/>
        <v>0</v>
      </c>
      <c r="K453" s="277"/>
      <c r="L453" s="277"/>
      <c r="M453" s="277"/>
      <c r="N453" s="301"/>
      <c r="O453" s="301" t="s">
        <v>782</v>
      </c>
      <c r="P453" s="301" t="s">
        <v>782</v>
      </c>
      <c r="Q453" s="301" t="s">
        <v>782</v>
      </c>
      <c r="R453" s="301" t="s">
        <v>782</v>
      </c>
      <c r="S453" s="301" t="s">
        <v>782</v>
      </c>
      <c r="T453" s="301" t="s">
        <v>782</v>
      </c>
      <c r="U453" s="301" t="s">
        <v>782</v>
      </c>
      <c r="V453" s="301" t="s">
        <v>782</v>
      </c>
      <c r="W453" s="301" t="s">
        <v>782</v>
      </c>
      <c r="X453" s="301" t="s">
        <v>782</v>
      </c>
      <c r="Y453" s="301" t="s">
        <v>782</v>
      </c>
      <c r="Z453" s="310"/>
      <c r="AA453" s="310"/>
      <c r="AB453" s="301" t="s">
        <v>782</v>
      </c>
      <c r="AC453" s="312"/>
      <c r="AD453" s="301"/>
      <c r="AE453" s="322"/>
      <c r="AF453" s="301"/>
      <c r="AG453" s="296"/>
      <c r="AH453" s="408">
        <f>F453-E453</f>
        <v>0</v>
      </c>
      <c r="AI453" s="408">
        <f>E453-G453</f>
        <v>0</v>
      </c>
      <c r="AJ453" s="408">
        <f>G453-H453</f>
        <v>0</v>
      </c>
      <c r="AK453" s="408"/>
      <c r="AL453" s="408">
        <f>J453-I453</f>
        <v>0</v>
      </c>
      <c r="AM453" s="408">
        <f>J453-M453</f>
        <v>0</v>
      </c>
    </row>
    <row r="454" spans="1:39">
      <c r="A454" s="308">
        <v>444</v>
      </c>
      <c r="B454" s="111" t="s">
        <v>1698</v>
      </c>
      <c r="C454" s="54" t="s">
        <v>1408</v>
      </c>
      <c r="D454" s="277" t="s">
        <v>1409</v>
      </c>
      <c r="E454" s="277"/>
      <c r="F454" s="277"/>
      <c r="G454" s="277"/>
      <c r="H454" s="277"/>
      <c r="I454" s="277"/>
      <c r="J454" s="398">
        <f t="shared" si="71"/>
        <v>0</v>
      </c>
      <c r="K454" s="277"/>
      <c r="L454" s="277"/>
      <c r="M454" s="277"/>
      <c r="N454" s="301"/>
      <c r="O454" s="301" t="s">
        <v>782</v>
      </c>
      <c r="P454" s="301" t="s">
        <v>782</v>
      </c>
      <c r="Q454" s="301" t="s">
        <v>782</v>
      </c>
      <c r="R454" s="301" t="s">
        <v>782</v>
      </c>
      <c r="S454" s="301" t="s">
        <v>782</v>
      </c>
      <c r="T454" s="301" t="s">
        <v>782</v>
      </c>
      <c r="U454" s="301" t="s">
        <v>782</v>
      </c>
      <c r="V454" s="301" t="s">
        <v>782</v>
      </c>
      <c r="W454" s="301" t="s">
        <v>782</v>
      </c>
      <c r="X454" s="301" t="s">
        <v>782</v>
      </c>
      <c r="Y454" s="301" t="s">
        <v>782</v>
      </c>
      <c r="Z454" s="310"/>
      <c r="AA454" s="310"/>
      <c r="AB454" s="301" t="s">
        <v>782</v>
      </c>
      <c r="AC454" s="312"/>
      <c r="AD454" s="301"/>
      <c r="AE454" s="322"/>
      <c r="AF454" s="301"/>
      <c r="AG454" s="296"/>
      <c r="AH454" s="408">
        <f>F454-E454</f>
        <v>0</v>
      </c>
      <c r="AI454" s="408">
        <f>E454-G454</f>
        <v>0</v>
      </c>
      <c r="AJ454" s="408">
        <f>G454-H454</f>
        <v>0</v>
      </c>
      <c r="AK454" s="408"/>
      <c r="AL454" s="408">
        <f>J454-I454</f>
        <v>0</v>
      </c>
      <c r="AM454" s="408">
        <f>J454-M454</f>
        <v>0</v>
      </c>
    </row>
    <row r="455" spans="1:39">
      <c r="A455" s="308">
        <v>445</v>
      </c>
      <c r="B455" s="111" t="s">
        <v>1638</v>
      </c>
      <c r="C455" s="54" t="s">
        <v>1408</v>
      </c>
      <c r="D455" s="277" t="s">
        <v>1409</v>
      </c>
      <c r="E455" s="277"/>
      <c r="F455" s="277"/>
      <c r="G455" s="277"/>
      <c r="H455" s="277"/>
      <c r="I455" s="277"/>
      <c r="J455" s="398">
        <f t="shared" si="71"/>
        <v>0</v>
      </c>
      <c r="K455" s="277"/>
      <c r="L455" s="277"/>
      <c r="M455" s="277"/>
      <c r="N455" s="301"/>
      <c r="O455" s="301" t="s">
        <v>782</v>
      </c>
      <c r="P455" s="301" t="s">
        <v>782</v>
      </c>
      <c r="Q455" s="301" t="s">
        <v>782</v>
      </c>
      <c r="R455" s="301" t="s">
        <v>782</v>
      </c>
      <c r="S455" s="301" t="s">
        <v>782</v>
      </c>
      <c r="T455" s="301" t="s">
        <v>782</v>
      </c>
      <c r="U455" s="301" t="s">
        <v>782</v>
      </c>
      <c r="V455" s="301" t="s">
        <v>782</v>
      </c>
      <c r="W455" s="301" t="s">
        <v>782</v>
      </c>
      <c r="X455" s="301" t="s">
        <v>782</v>
      </c>
      <c r="Y455" s="301" t="s">
        <v>782</v>
      </c>
      <c r="Z455" s="310"/>
      <c r="AA455" s="310"/>
      <c r="AB455" s="301" t="s">
        <v>782</v>
      </c>
      <c r="AC455" s="312"/>
      <c r="AD455" s="301"/>
      <c r="AE455" s="322"/>
      <c r="AF455" s="301"/>
      <c r="AG455" s="296"/>
      <c r="AH455" s="408">
        <f>F455-E455</f>
        <v>0</v>
      </c>
      <c r="AI455" s="408">
        <f>E455-G455</f>
        <v>0</v>
      </c>
      <c r="AJ455" s="408">
        <f>G455-H455</f>
        <v>0</v>
      </c>
      <c r="AK455" s="408"/>
      <c r="AL455" s="408">
        <f>J455-I455</f>
        <v>0</v>
      </c>
      <c r="AM455" s="408">
        <f>J455-M455</f>
        <v>0</v>
      </c>
    </row>
    <row r="456" spans="1:39" ht="55.2">
      <c r="A456" s="308">
        <v>446</v>
      </c>
      <c r="B456" s="111" t="s">
        <v>1703</v>
      </c>
      <c r="C456" s="54" t="s">
        <v>1408</v>
      </c>
      <c r="D456" s="399">
        <f t="shared" ref="D456:I457" si="72">SUM(D459,D474,D482,D490,D501,D512,D521)</f>
        <v>0</v>
      </c>
      <c r="E456" s="399">
        <f t="shared" si="72"/>
        <v>0</v>
      </c>
      <c r="F456" s="399">
        <f t="shared" si="72"/>
        <v>0</v>
      </c>
      <c r="G456" s="399">
        <f t="shared" si="72"/>
        <v>0</v>
      </c>
      <c r="H456" s="399">
        <f t="shared" si="72"/>
        <v>0</v>
      </c>
      <c r="I456" s="399">
        <f t="shared" si="72"/>
        <v>0</v>
      </c>
      <c r="J456" s="398">
        <f t="shared" si="71"/>
        <v>0</v>
      </c>
      <c r="K456" s="399">
        <f t="shared" ref="K456:N457" si="73">SUM(K459,K474,K482,K490,K501,K512,K521)</f>
        <v>0</v>
      </c>
      <c r="L456" s="399">
        <f t="shared" si="73"/>
        <v>0</v>
      </c>
      <c r="M456" s="399">
        <f t="shared" si="73"/>
        <v>0</v>
      </c>
      <c r="N456" s="399">
        <f t="shared" si="73"/>
        <v>0</v>
      </c>
      <c r="O456" s="277" t="s">
        <v>782</v>
      </c>
      <c r="P456" s="301" t="s">
        <v>782</v>
      </c>
      <c r="Q456" s="301" t="s">
        <v>782</v>
      </c>
      <c r="R456" s="301" t="s">
        <v>782</v>
      </c>
      <c r="S456" s="301" t="s">
        <v>782</v>
      </c>
      <c r="T456" s="301" t="s">
        <v>782</v>
      </c>
      <c r="U456" s="301" t="s">
        <v>782</v>
      </c>
      <c r="V456" s="301" t="s">
        <v>782</v>
      </c>
      <c r="W456" s="301" t="s">
        <v>782</v>
      </c>
      <c r="X456" s="301" t="s">
        <v>782</v>
      </c>
      <c r="Y456" s="301" t="s">
        <v>782</v>
      </c>
      <c r="Z456" s="301" t="s">
        <v>782</v>
      </c>
      <c r="AA456" s="301" t="s">
        <v>782</v>
      </c>
      <c r="AB456" s="301" t="s">
        <v>782</v>
      </c>
      <c r="AC456" s="312"/>
      <c r="AD456" s="301"/>
      <c r="AE456" s="322"/>
      <c r="AF456" s="301"/>
      <c r="AG456" s="400">
        <f>D456-E456</f>
        <v>0</v>
      </c>
      <c r="AH456" s="408">
        <f>F456-E456</f>
        <v>0</v>
      </c>
      <c r="AI456" s="408">
        <f>E456-G456</f>
        <v>0</v>
      </c>
      <c r="AJ456" s="408">
        <f>G456-H456</f>
        <v>0</v>
      </c>
      <c r="AK456" s="408">
        <f>D456-I456</f>
        <v>0</v>
      </c>
      <c r="AL456" s="408">
        <f>J456-I456</f>
        <v>0</v>
      </c>
      <c r="AM456" s="408">
        <f>J456-M456</f>
        <v>0</v>
      </c>
    </row>
    <row r="457" spans="1:39">
      <c r="A457" s="308">
        <v>447</v>
      </c>
      <c r="B457" s="298" t="s">
        <v>1666</v>
      </c>
      <c r="C457" s="54" t="s">
        <v>1408</v>
      </c>
      <c r="D457" s="277" t="s">
        <v>1409</v>
      </c>
      <c r="E457" s="399">
        <f t="shared" si="72"/>
        <v>0</v>
      </c>
      <c r="F457" s="399">
        <f t="shared" si="72"/>
        <v>0</v>
      </c>
      <c r="G457" s="399">
        <f t="shared" si="72"/>
        <v>0</v>
      </c>
      <c r="H457" s="399">
        <f t="shared" si="72"/>
        <v>0</v>
      </c>
      <c r="I457" s="399">
        <f t="shared" si="72"/>
        <v>0</v>
      </c>
      <c r="J457" s="398">
        <f t="shared" si="71"/>
        <v>0</v>
      </c>
      <c r="K457" s="399">
        <f t="shared" si="73"/>
        <v>0</v>
      </c>
      <c r="L457" s="399">
        <f t="shared" si="73"/>
        <v>0</v>
      </c>
      <c r="M457" s="399">
        <f t="shared" si="73"/>
        <v>0</v>
      </c>
      <c r="N457" s="399">
        <f t="shared" si="73"/>
        <v>0</v>
      </c>
      <c r="O457" s="277" t="s">
        <v>782</v>
      </c>
      <c r="P457" s="301" t="s">
        <v>782</v>
      </c>
      <c r="Q457" s="301" t="s">
        <v>782</v>
      </c>
      <c r="R457" s="301" t="s">
        <v>782</v>
      </c>
      <c r="S457" s="301" t="s">
        <v>782</v>
      </c>
      <c r="T457" s="301" t="s">
        <v>782</v>
      </c>
      <c r="U457" s="301" t="s">
        <v>782</v>
      </c>
      <c r="V457" s="301" t="s">
        <v>782</v>
      </c>
      <c r="W457" s="301" t="s">
        <v>782</v>
      </c>
      <c r="X457" s="301" t="s">
        <v>782</v>
      </c>
      <c r="Y457" s="301" t="s">
        <v>782</v>
      </c>
      <c r="Z457" s="301" t="s">
        <v>782</v>
      </c>
      <c r="AA457" s="301" t="s">
        <v>782</v>
      </c>
      <c r="AB457" s="301" t="s">
        <v>782</v>
      </c>
      <c r="AC457" s="312"/>
      <c r="AD457" s="301"/>
      <c r="AE457" s="322"/>
      <c r="AF457" s="301"/>
      <c r="AG457" s="296"/>
      <c r="AH457" s="408">
        <f t="shared" ref="AH457:AH520" si="74">F457-E457</f>
        <v>0</v>
      </c>
      <c r="AI457" s="408">
        <f t="shared" ref="AI457:AI520" si="75">E457-G457</f>
        <v>0</v>
      </c>
      <c r="AJ457" s="408">
        <f t="shared" ref="AJ457:AJ520" si="76">G457-H457</f>
        <v>0</v>
      </c>
      <c r="AK457" s="408"/>
      <c r="AL457" s="408">
        <f t="shared" ref="AL457:AL520" si="77">J457-I457</f>
        <v>0</v>
      </c>
      <c r="AM457" s="408">
        <f t="shared" ref="AM457:AM520" si="78">J457-M457</f>
        <v>0</v>
      </c>
    </row>
    <row r="458" spans="1:39">
      <c r="A458" s="308">
        <v>448</v>
      </c>
      <c r="B458" s="298" t="s">
        <v>1665</v>
      </c>
      <c r="C458" s="54" t="s">
        <v>1408</v>
      </c>
      <c r="D458" s="277" t="s">
        <v>1409</v>
      </c>
      <c r="E458" s="399">
        <f>SUM(E468,E479,E487,E496,E506,E517,E525)</f>
        <v>0</v>
      </c>
      <c r="F458" s="399">
        <f>SUM(F468,F479,F487,F496,F506,F517,F525)</f>
        <v>0</v>
      </c>
      <c r="G458" s="399">
        <f>SUM(G468,G479,G487,G496,G506,G517,G525)</f>
        <v>0</v>
      </c>
      <c r="H458" s="399">
        <f>SUM(H468,H479,H487,H496,H506,H517,H525)</f>
        <v>0</v>
      </c>
      <c r="I458" s="399">
        <f>SUM(I468,I479,I487,I496,I506,I517,I525)</f>
        <v>0</v>
      </c>
      <c r="J458" s="398">
        <f t="shared" si="71"/>
        <v>0</v>
      </c>
      <c r="K458" s="399">
        <f>SUM(K468,K479,K487,K496,K506,K517,K525)</f>
        <v>0</v>
      </c>
      <c r="L458" s="399">
        <f>SUM(L468,L479,L487,L496,L506,L517,L525)</f>
        <v>0</v>
      </c>
      <c r="M458" s="399">
        <f>SUM(M468,M479,M487,M496,M506,M517,M525)</f>
        <v>0</v>
      </c>
      <c r="N458" s="399">
        <f>SUM(N468,N479,N487,N496,N506,N517,N525)</f>
        <v>0</v>
      </c>
      <c r="O458" s="277" t="s">
        <v>782</v>
      </c>
      <c r="P458" s="301" t="s">
        <v>782</v>
      </c>
      <c r="Q458" s="301" t="s">
        <v>782</v>
      </c>
      <c r="R458" s="301" t="s">
        <v>782</v>
      </c>
      <c r="S458" s="301" t="s">
        <v>782</v>
      </c>
      <c r="T458" s="301" t="s">
        <v>782</v>
      </c>
      <c r="U458" s="301" t="s">
        <v>782</v>
      </c>
      <c r="V458" s="301" t="s">
        <v>782</v>
      </c>
      <c r="W458" s="301" t="s">
        <v>782</v>
      </c>
      <c r="X458" s="301" t="s">
        <v>782</v>
      </c>
      <c r="Y458" s="301" t="s">
        <v>782</v>
      </c>
      <c r="Z458" s="301" t="s">
        <v>782</v>
      </c>
      <c r="AA458" s="301" t="s">
        <v>782</v>
      </c>
      <c r="AB458" s="301" t="s">
        <v>782</v>
      </c>
      <c r="AC458" s="312"/>
      <c r="AD458" s="301"/>
      <c r="AE458" s="322"/>
      <c r="AF458" s="301"/>
      <c r="AG458" s="296"/>
      <c r="AH458" s="408">
        <f t="shared" si="74"/>
        <v>0</v>
      </c>
      <c r="AI458" s="408">
        <f t="shared" si="75"/>
        <v>0</v>
      </c>
      <c r="AJ458" s="408">
        <f t="shared" si="76"/>
        <v>0</v>
      </c>
      <c r="AK458" s="408"/>
      <c r="AL458" s="408">
        <f t="shared" si="77"/>
        <v>0</v>
      </c>
      <c r="AM458" s="408">
        <f t="shared" si="78"/>
        <v>0</v>
      </c>
    </row>
    <row r="459" spans="1:39" ht="27.6">
      <c r="A459" s="308">
        <v>449</v>
      </c>
      <c r="B459" s="294" t="s">
        <v>3031</v>
      </c>
      <c r="C459" s="54" t="s">
        <v>1408</v>
      </c>
      <c r="D459" s="352"/>
      <c r="E459" s="578">
        <f>MAX(E460,E468)</f>
        <v>0</v>
      </c>
      <c r="F459" s="399">
        <f>SUM(F460,F468)</f>
        <v>0</v>
      </c>
      <c r="G459" s="399">
        <f>MAX(G460,G468)</f>
        <v>0</v>
      </c>
      <c r="H459" s="399">
        <f>MAX(H460,H468)</f>
        <v>0</v>
      </c>
      <c r="I459" s="578">
        <f>MAX(I460,I468)</f>
        <v>0</v>
      </c>
      <c r="J459" s="398">
        <f t="shared" si="71"/>
        <v>0</v>
      </c>
      <c r="K459" s="399">
        <f>SUM(K460,K468)</f>
        <v>0</v>
      </c>
      <c r="L459" s="399">
        <f>SUM(L460,L468)</f>
        <v>0</v>
      </c>
      <c r="M459" s="399">
        <f>SUM(M460,M468)</f>
        <v>0</v>
      </c>
      <c r="N459" s="399">
        <f>SUM(N460,N468)</f>
        <v>0</v>
      </c>
      <c r="O459" s="277" t="s">
        <v>782</v>
      </c>
      <c r="P459" s="301" t="s">
        <v>782</v>
      </c>
      <c r="Q459" s="301" t="s">
        <v>782</v>
      </c>
      <c r="R459" s="301" t="s">
        <v>782</v>
      </c>
      <c r="S459" s="301" t="s">
        <v>782</v>
      </c>
      <c r="T459" s="301" t="s">
        <v>782</v>
      </c>
      <c r="U459" s="301" t="s">
        <v>782</v>
      </c>
      <c r="V459" s="301" t="s">
        <v>782</v>
      </c>
      <c r="W459" s="301" t="s">
        <v>782</v>
      </c>
      <c r="X459" s="301" t="s">
        <v>782</v>
      </c>
      <c r="Y459" s="301" t="s">
        <v>782</v>
      </c>
      <c r="Z459" s="301" t="s">
        <v>782</v>
      </c>
      <c r="AA459" s="301" t="s">
        <v>782</v>
      </c>
      <c r="AB459" s="301" t="s">
        <v>782</v>
      </c>
      <c r="AC459" s="312"/>
      <c r="AD459" s="301"/>
      <c r="AE459" s="322"/>
      <c r="AF459" s="301"/>
      <c r="AG459" s="400">
        <f>D459-E459</f>
        <v>0</v>
      </c>
      <c r="AH459" s="408">
        <f>F459-E459</f>
        <v>0</v>
      </c>
      <c r="AI459" s="408">
        <f>E459-G459</f>
        <v>0</v>
      </c>
      <c r="AJ459" s="408">
        <f>G459-H459</f>
        <v>0</v>
      </c>
      <c r="AK459" s="408">
        <f>D459-I459</f>
        <v>0</v>
      </c>
      <c r="AL459" s="408">
        <f>J459-I459</f>
        <v>0</v>
      </c>
      <c r="AM459" s="408">
        <f>J459-M459</f>
        <v>0</v>
      </c>
    </row>
    <row r="460" spans="1:39">
      <c r="A460" s="308">
        <v>450</v>
      </c>
      <c r="B460" s="111" t="s">
        <v>3032</v>
      </c>
      <c r="C460" s="54" t="s">
        <v>1408</v>
      </c>
      <c r="D460" s="277" t="s">
        <v>1409</v>
      </c>
      <c r="E460" s="399">
        <f>MAX(E461:E467)</f>
        <v>0</v>
      </c>
      <c r="F460" s="399">
        <f>SUM(F461:F467)</f>
        <v>0</v>
      </c>
      <c r="G460" s="399">
        <f>MAX(G461:G467)</f>
        <v>0</v>
      </c>
      <c r="H460" s="399">
        <f>MAX(H461:H467)</f>
        <v>0</v>
      </c>
      <c r="I460" s="399">
        <f>MAX(I461:I467)</f>
        <v>0</v>
      </c>
      <c r="J460" s="398">
        <f t="shared" si="71"/>
        <v>0</v>
      </c>
      <c r="K460" s="399">
        <f>SUM(K461:K467)</f>
        <v>0</v>
      </c>
      <c r="L460" s="399">
        <f>SUM(L461:L467)</f>
        <v>0</v>
      </c>
      <c r="M460" s="399">
        <f>SUM(M461:M467)</f>
        <v>0</v>
      </c>
      <c r="N460" s="399">
        <f>SUM(N461:N467)</f>
        <v>0</v>
      </c>
      <c r="O460" s="277" t="s">
        <v>782</v>
      </c>
      <c r="P460" s="301" t="s">
        <v>782</v>
      </c>
      <c r="Q460" s="301" t="s">
        <v>782</v>
      </c>
      <c r="R460" s="301" t="s">
        <v>782</v>
      </c>
      <c r="S460" s="301" t="s">
        <v>782</v>
      </c>
      <c r="T460" s="301" t="s">
        <v>782</v>
      </c>
      <c r="U460" s="301" t="s">
        <v>782</v>
      </c>
      <c r="V460" s="301" t="s">
        <v>782</v>
      </c>
      <c r="W460" s="301" t="s">
        <v>782</v>
      </c>
      <c r="X460" s="301" t="s">
        <v>782</v>
      </c>
      <c r="Y460" s="301" t="s">
        <v>782</v>
      </c>
      <c r="Z460" s="301" t="s">
        <v>782</v>
      </c>
      <c r="AA460" s="301" t="s">
        <v>782</v>
      </c>
      <c r="AB460" s="301" t="s">
        <v>782</v>
      </c>
      <c r="AC460" s="312"/>
      <c r="AD460" s="301"/>
      <c r="AE460" s="322"/>
      <c r="AF460" s="301"/>
      <c r="AG460" s="296"/>
      <c r="AH460" s="408">
        <f t="shared" si="74"/>
        <v>0</v>
      </c>
      <c r="AI460" s="408">
        <f t="shared" si="75"/>
        <v>0</v>
      </c>
      <c r="AJ460" s="408">
        <f t="shared" si="76"/>
        <v>0</v>
      </c>
      <c r="AK460" s="408"/>
      <c r="AL460" s="408">
        <f t="shared" si="77"/>
        <v>0</v>
      </c>
      <c r="AM460" s="408">
        <f t="shared" si="78"/>
        <v>0</v>
      </c>
    </row>
    <row r="461" spans="1:39" ht="32.25" customHeight="1">
      <c r="A461" s="308">
        <v>451</v>
      </c>
      <c r="B461" s="111" t="s">
        <v>1466</v>
      </c>
      <c r="C461" s="54" t="s">
        <v>1408</v>
      </c>
      <c r="D461" s="277" t="s">
        <v>1409</v>
      </c>
      <c r="E461" s="306"/>
      <c r="F461" s="306"/>
      <c r="G461" s="306"/>
      <c r="H461" s="306"/>
      <c r="I461" s="306"/>
      <c r="J461" s="398">
        <f t="shared" si="71"/>
        <v>0</v>
      </c>
      <c r="K461" s="306"/>
      <c r="L461" s="306"/>
      <c r="M461" s="306"/>
      <c r="N461" s="306"/>
      <c r="O461" s="277" t="s">
        <v>782</v>
      </c>
      <c r="P461" s="301" t="s">
        <v>782</v>
      </c>
      <c r="Q461" s="310"/>
      <c r="R461" s="310"/>
      <c r="S461" s="301" t="s">
        <v>782</v>
      </c>
      <c r="T461" s="301" t="s">
        <v>782</v>
      </c>
      <c r="U461" s="385"/>
      <c r="V461" s="301" t="s">
        <v>782</v>
      </c>
      <c r="W461" s="301" t="s">
        <v>782</v>
      </c>
      <c r="X461" s="301" t="s">
        <v>782</v>
      </c>
      <c r="Y461" s="301" t="s">
        <v>782</v>
      </c>
      <c r="Z461" s="301" t="s">
        <v>782</v>
      </c>
      <c r="AA461" s="301" t="s">
        <v>782</v>
      </c>
      <c r="AB461" s="310"/>
      <c r="AC461" s="312" t="s">
        <v>1854</v>
      </c>
      <c r="AD461" s="301"/>
      <c r="AE461" s="322"/>
      <c r="AF461" s="301"/>
      <c r="AG461" s="296"/>
      <c r="AH461" s="408">
        <f t="shared" si="74"/>
        <v>0</v>
      </c>
      <c r="AI461" s="408">
        <f t="shared" si="75"/>
        <v>0</v>
      </c>
      <c r="AJ461" s="408">
        <f t="shared" si="76"/>
        <v>0</v>
      </c>
      <c r="AK461" s="408"/>
      <c r="AL461" s="408">
        <f t="shared" si="77"/>
        <v>0</v>
      </c>
      <c r="AM461" s="408">
        <f t="shared" si="78"/>
        <v>0</v>
      </c>
    </row>
    <row r="462" spans="1:39">
      <c r="A462" s="308">
        <v>452</v>
      </c>
      <c r="B462" s="111" t="s">
        <v>1477</v>
      </c>
      <c r="C462" s="54" t="s">
        <v>1408</v>
      </c>
      <c r="D462" s="277" t="s">
        <v>1409</v>
      </c>
      <c r="E462" s="306"/>
      <c r="F462" s="306"/>
      <c r="G462" s="306"/>
      <c r="H462" s="306"/>
      <c r="I462" s="306"/>
      <c r="J462" s="398">
        <f t="shared" si="71"/>
        <v>0</v>
      </c>
      <c r="K462" s="306"/>
      <c r="L462" s="306"/>
      <c r="M462" s="306"/>
      <c r="N462" s="306"/>
      <c r="O462" s="386"/>
      <c r="P462" s="301" t="s">
        <v>782</v>
      </c>
      <c r="Q462" s="310"/>
      <c r="R462" s="310"/>
      <c r="S462" s="301" t="s">
        <v>782</v>
      </c>
      <c r="T462" s="301" t="s">
        <v>782</v>
      </c>
      <c r="U462" s="301" t="s">
        <v>782</v>
      </c>
      <c r="V462" s="301" t="s">
        <v>782</v>
      </c>
      <c r="W462" s="301" t="s">
        <v>782</v>
      </c>
      <c r="X462" s="301" t="s">
        <v>782</v>
      </c>
      <c r="Y462" s="301" t="s">
        <v>782</v>
      </c>
      <c r="Z462" s="301" t="s">
        <v>782</v>
      </c>
      <c r="AA462" s="301" t="s">
        <v>782</v>
      </c>
      <c r="AB462" s="310"/>
      <c r="AC462" s="312" t="s">
        <v>1854</v>
      </c>
      <c r="AD462" s="301"/>
      <c r="AE462" s="322"/>
      <c r="AF462" s="301"/>
      <c r="AG462" s="296"/>
      <c r="AH462" s="408">
        <f t="shared" si="74"/>
        <v>0</v>
      </c>
      <c r="AI462" s="408">
        <f t="shared" si="75"/>
        <v>0</v>
      </c>
      <c r="AJ462" s="408">
        <f t="shared" si="76"/>
        <v>0</v>
      </c>
      <c r="AK462" s="408"/>
      <c r="AL462" s="408">
        <f t="shared" si="77"/>
        <v>0</v>
      </c>
      <c r="AM462" s="408">
        <f t="shared" si="78"/>
        <v>0</v>
      </c>
    </row>
    <row r="463" spans="1:39">
      <c r="A463" s="308">
        <v>453</v>
      </c>
      <c r="B463" s="111" t="s">
        <v>1478</v>
      </c>
      <c r="C463" s="54" t="s">
        <v>1408</v>
      </c>
      <c r="D463" s="277" t="s">
        <v>1409</v>
      </c>
      <c r="E463" s="306"/>
      <c r="F463" s="306"/>
      <c r="G463" s="306"/>
      <c r="H463" s="306"/>
      <c r="I463" s="306"/>
      <c r="J463" s="398">
        <f t="shared" si="71"/>
        <v>0</v>
      </c>
      <c r="K463" s="306"/>
      <c r="L463" s="306"/>
      <c r="M463" s="306"/>
      <c r="N463" s="306"/>
      <c r="O463" s="386"/>
      <c r="P463" s="301" t="s">
        <v>782</v>
      </c>
      <c r="Q463" s="310"/>
      <c r="R463" s="310"/>
      <c r="S463" s="301" t="s">
        <v>782</v>
      </c>
      <c r="T463" s="301" t="s">
        <v>782</v>
      </c>
      <c r="U463" s="301" t="s">
        <v>782</v>
      </c>
      <c r="V463" s="301" t="s">
        <v>782</v>
      </c>
      <c r="W463" s="301" t="s">
        <v>782</v>
      </c>
      <c r="X463" s="301" t="s">
        <v>782</v>
      </c>
      <c r="Y463" s="301" t="s">
        <v>782</v>
      </c>
      <c r="Z463" s="301" t="s">
        <v>782</v>
      </c>
      <c r="AA463" s="301" t="s">
        <v>782</v>
      </c>
      <c r="AB463" s="310"/>
      <c r="AC463" s="312" t="s">
        <v>1854</v>
      </c>
      <c r="AD463" s="301"/>
      <c r="AE463" s="322"/>
      <c r="AF463" s="301"/>
      <c r="AG463" s="296"/>
      <c r="AH463" s="408">
        <f t="shared" si="74"/>
        <v>0</v>
      </c>
      <c r="AI463" s="408">
        <f t="shared" si="75"/>
        <v>0</v>
      </c>
      <c r="AJ463" s="408">
        <f t="shared" si="76"/>
        <v>0</v>
      </c>
      <c r="AK463" s="408"/>
      <c r="AL463" s="408">
        <f t="shared" si="77"/>
        <v>0</v>
      </c>
      <c r="AM463" s="408">
        <f t="shared" si="78"/>
        <v>0</v>
      </c>
    </row>
    <row r="464" spans="1:39">
      <c r="A464" s="308">
        <v>454</v>
      </c>
      <c r="B464" s="111" t="s">
        <v>1471</v>
      </c>
      <c r="C464" s="54" t="s">
        <v>1408</v>
      </c>
      <c r="D464" s="277" t="s">
        <v>1409</v>
      </c>
      <c r="E464" s="306"/>
      <c r="F464" s="306"/>
      <c r="G464" s="306"/>
      <c r="H464" s="306"/>
      <c r="I464" s="306"/>
      <c r="J464" s="398">
        <f t="shared" si="71"/>
        <v>0</v>
      </c>
      <c r="K464" s="306"/>
      <c r="L464" s="306"/>
      <c r="M464" s="306"/>
      <c r="N464" s="306"/>
      <c r="O464" s="386"/>
      <c r="P464" s="301" t="s">
        <v>782</v>
      </c>
      <c r="Q464" s="310"/>
      <c r="R464" s="310"/>
      <c r="S464" s="301" t="s">
        <v>782</v>
      </c>
      <c r="T464" s="301" t="s">
        <v>782</v>
      </c>
      <c r="U464" s="385"/>
      <c r="V464" s="301" t="s">
        <v>782</v>
      </c>
      <c r="W464" s="301" t="s">
        <v>782</v>
      </c>
      <c r="X464" s="301" t="s">
        <v>782</v>
      </c>
      <c r="Y464" s="301" t="s">
        <v>782</v>
      </c>
      <c r="Z464" s="301" t="s">
        <v>782</v>
      </c>
      <c r="AA464" s="301" t="s">
        <v>782</v>
      </c>
      <c r="AB464" s="310"/>
      <c r="AC464" s="312" t="s">
        <v>1854</v>
      </c>
      <c r="AD464" s="301"/>
      <c r="AE464" s="322"/>
      <c r="AF464" s="301"/>
      <c r="AG464" s="296"/>
      <c r="AH464" s="408">
        <f t="shared" si="74"/>
        <v>0</v>
      </c>
      <c r="AI464" s="408">
        <f t="shared" si="75"/>
        <v>0</v>
      </c>
      <c r="AJ464" s="408">
        <f t="shared" si="76"/>
        <v>0</v>
      </c>
      <c r="AK464" s="408"/>
      <c r="AL464" s="408">
        <f t="shared" si="77"/>
        <v>0</v>
      </c>
      <c r="AM464" s="408">
        <f t="shared" si="78"/>
        <v>0</v>
      </c>
    </row>
    <row r="465" spans="1:39">
      <c r="A465" s="308">
        <v>455</v>
      </c>
      <c r="B465" s="111" t="s">
        <v>1479</v>
      </c>
      <c r="C465" s="54" t="s">
        <v>1408</v>
      </c>
      <c r="D465" s="277" t="s">
        <v>1409</v>
      </c>
      <c r="E465" s="306"/>
      <c r="F465" s="306"/>
      <c r="G465" s="306"/>
      <c r="H465" s="306"/>
      <c r="I465" s="306"/>
      <c r="J465" s="398">
        <f t="shared" si="71"/>
        <v>0</v>
      </c>
      <c r="K465" s="306"/>
      <c r="L465" s="306"/>
      <c r="M465" s="306"/>
      <c r="N465" s="306"/>
      <c r="O465" s="277" t="s">
        <v>782</v>
      </c>
      <c r="P465" s="301" t="s">
        <v>782</v>
      </c>
      <c r="Q465" s="301" t="s">
        <v>782</v>
      </c>
      <c r="R465" s="310"/>
      <c r="S465" s="301" t="s">
        <v>782</v>
      </c>
      <c r="T465" s="301" t="s">
        <v>782</v>
      </c>
      <c r="U465" s="301" t="s">
        <v>782</v>
      </c>
      <c r="V465" s="385"/>
      <c r="W465" s="301" t="s">
        <v>782</v>
      </c>
      <c r="X465" s="301" t="s">
        <v>782</v>
      </c>
      <c r="Y465" s="301" t="s">
        <v>782</v>
      </c>
      <c r="Z465" s="301" t="s">
        <v>782</v>
      </c>
      <c r="AA465" s="301" t="s">
        <v>782</v>
      </c>
      <c r="AB465" s="310"/>
      <c r="AC465" s="312" t="str">
        <f>R8</f>
        <v>% заселенных растений (органов)</v>
      </c>
      <c r="AD465" s="301"/>
      <c r="AE465" s="322"/>
      <c r="AF465" s="301"/>
      <c r="AG465" s="296"/>
      <c r="AH465" s="408">
        <f t="shared" si="74"/>
        <v>0</v>
      </c>
      <c r="AI465" s="408">
        <f t="shared" si="75"/>
        <v>0</v>
      </c>
      <c r="AJ465" s="408">
        <f t="shared" si="76"/>
        <v>0</v>
      </c>
      <c r="AK465" s="408"/>
      <c r="AL465" s="408">
        <f t="shared" si="77"/>
        <v>0</v>
      </c>
      <c r="AM465" s="408">
        <f t="shared" si="78"/>
        <v>0</v>
      </c>
    </row>
    <row r="466" spans="1:39">
      <c r="A466" s="308">
        <v>456</v>
      </c>
      <c r="B466" s="111" t="s">
        <v>1480</v>
      </c>
      <c r="C466" s="54" t="s">
        <v>1408</v>
      </c>
      <c r="D466" s="277" t="s">
        <v>1409</v>
      </c>
      <c r="E466" s="306"/>
      <c r="F466" s="306"/>
      <c r="G466" s="306"/>
      <c r="H466" s="306"/>
      <c r="I466" s="306"/>
      <c r="J466" s="398">
        <f t="shared" si="71"/>
        <v>0</v>
      </c>
      <c r="K466" s="306"/>
      <c r="L466" s="306"/>
      <c r="M466" s="306"/>
      <c r="N466" s="306"/>
      <c r="O466" s="386"/>
      <c r="P466" s="301" t="s">
        <v>782</v>
      </c>
      <c r="Q466" s="310"/>
      <c r="R466" s="310"/>
      <c r="S466" s="301" t="s">
        <v>782</v>
      </c>
      <c r="T466" s="301" t="s">
        <v>782</v>
      </c>
      <c r="U466" s="301" t="s">
        <v>782</v>
      </c>
      <c r="V466" s="301" t="s">
        <v>782</v>
      </c>
      <c r="W466" s="301" t="s">
        <v>782</v>
      </c>
      <c r="X466" s="301" t="s">
        <v>782</v>
      </c>
      <c r="Y466" s="301" t="s">
        <v>782</v>
      </c>
      <c r="Z466" s="301" t="s">
        <v>782</v>
      </c>
      <c r="AA466" s="301" t="s">
        <v>782</v>
      </c>
      <c r="AB466" s="310"/>
      <c r="AC466" s="312" t="s">
        <v>1854</v>
      </c>
      <c r="AD466" s="301"/>
      <c r="AE466" s="322"/>
      <c r="AF466" s="301"/>
      <c r="AG466" s="296"/>
      <c r="AH466" s="408">
        <f t="shared" si="74"/>
        <v>0</v>
      </c>
      <c r="AI466" s="408">
        <f t="shared" si="75"/>
        <v>0</v>
      </c>
      <c r="AJ466" s="408">
        <f t="shared" si="76"/>
        <v>0</v>
      </c>
      <c r="AK466" s="408"/>
      <c r="AL466" s="408">
        <f t="shared" si="77"/>
        <v>0</v>
      </c>
      <c r="AM466" s="408">
        <f t="shared" si="78"/>
        <v>0</v>
      </c>
    </row>
    <row r="467" spans="1:39">
      <c r="A467" s="308">
        <v>457</v>
      </c>
      <c r="B467" s="111" t="s">
        <v>1419</v>
      </c>
      <c r="C467" s="54" t="s">
        <v>1408</v>
      </c>
      <c r="D467" s="277" t="s">
        <v>1409</v>
      </c>
      <c r="E467" s="306"/>
      <c r="F467" s="306"/>
      <c r="G467" s="306"/>
      <c r="H467" s="306"/>
      <c r="I467" s="306"/>
      <c r="J467" s="398">
        <f t="shared" si="71"/>
        <v>0</v>
      </c>
      <c r="K467" s="306"/>
      <c r="L467" s="306"/>
      <c r="M467" s="306"/>
      <c r="N467" s="306"/>
      <c r="O467" s="277" t="s">
        <v>782</v>
      </c>
      <c r="P467" s="301" t="s">
        <v>782</v>
      </c>
      <c r="Q467" s="301" t="s">
        <v>782</v>
      </c>
      <c r="R467" s="301" t="s">
        <v>782</v>
      </c>
      <c r="S467" s="301" t="s">
        <v>782</v>
      </c>
      <c r="T467" s="301" t="s">
        <v>782</v>
      </c>
      <c r="U467" s="301" t="s">
        <v>782</v>
      </c>
      <c r="V467" s="301" t="s">
        <v>782</v>
      </c>
      <c r="W467" s="301" t="s">
        <v>782</v>
      </c>
      <c r="X467" s="301" t="s">
        <v>782</v>
      </c>
      <c r="Y467" s="301" t="s">
        <v>782</v>
      </c>
      <c r="Z467" s="301" t="s">
        <v>782</v>
      </c>
      <c r="AA467" s="301" t="s">
        <v>782</v>
      </c>
      <c r="AB467" s="312" t="s">
        <v>782</v>
      </c>
      <c r="AC467" s="312"/>
      <c r="AD467" s="301"/>
      <c r="AE467" s="322"/>
      <c r="AF467" s="301"/>
      <c r="AG467" s="296"/>
      <c r="AH467" s="408">
        <f t="shared" si="74"/>
        <v>0</v>
      </c>
      <c r="AI467" s="408">
        <f t="shared" si="75"/>
        <v>0</v>
      </c>
      <c r="AJ467" s="408">
        <f t="shared" si="76"/>
        <v>0</v>
      </c>
      <c r="AK467" s="408"/>
      <c r="AL467" s="408">
        <f t="shared" si="77"/>
        <v>0</v>
      </c>
      <c r="AM467" s="408">
        <f t="shared" si="78"/>
        <v>0</v>
      </c>
    </row>
    <row r="468" spans="1:39">
      <c r="A468" s="308">
        <v>458</v>
      </c>
      <c r="B468" s="111" t="s">
        <v>3033</v>
      </c>
      <c r="C468" s="54" t="s">
        <v>1408</v>
      </c>
      <c r="D468" s="277" t="s">
        <v>1409</v>
      </c>
      <c r="E468" s="399">
        <f>MAX(E469:E473)</f>
        <v>0</v>
      </c>
      <c r="F468" s="399">
        <f>SUM(F469:F473)</f>
        <v>0</v>
      </c>
      <c r="G468" s="399">
        <f>MAX(G469:G473)</f>
        <v>0</v>
      </c>
      <c r="H468" s="399">
        <f>MAX(H469:H473)</f>
        <v>0</v>
      </c>
      <c r="I468" s="399">
        <f>MAX(I469:I473)</f>
        <v>0</v>
      </c>
      <c r="J468" s="398">
        <f t="shared" si="71"/>
        <v>0</v>
      </c>
      <c r="K468" s="399">
        <f>SUM(K469:K473)</f>
        <v>0</v>
      </c>
      <c r="L468" s="399">
        <f>SUM(L469:L473)</f>
        <v>0</v>
      </c>
      <c r="M468" s="399">
        <f>SUM(M469:M473)</f>
        <v>0</v>
      </c>
      <c r="N468" s="399">
        <f>SUM(N469:N473)</f>
        <v>0</v>
      </c>
      <c r="O468" s="277" t="s">
        <v>782</v>
      </c>
      <c r="P468" s="301" t="s">
        <v>782</v>
      </c>
      <c r="Q468" s="301" t="s">
        <v>782</v>
      </c>
      <c r="R468" s="301" t="s">
        <v>782</v>
      </c>
      <c r="S468" s="301" t="s">
        <v>782</v>
      </c>
      <c r="T468" s="301" t="s">
        <v>782</v>
      </c>
      <c r="U468" s="301" t="s">
        <v>782</v>
      </c>
      <c r="V468" s="301" t="s">
        <v>782</v>
      </c>
      <c r="W468" s="301" t="s">
        <v>782</v>
      </c>
      <c r="X468" s="301" t="s">
        <v>782</v>
      </c>
      <c r="Y468" s="301" t="s">
        <v>782</v>
      </c>
      <c r="Z468" s="301" t="s">
        <v>782</v>
      </c>
      <c r="AA468" s="301" t="s">
        <v>782</v>
      </c>
      <c r="AB468" s="301" t="s">
        <v>782</v>
      </c>
      <c r="AC468" s="312"/>
      <c r="AD468" s="301"/>
      <c r="AE468" s="322"/>
      <c r="AF468" s="301"/>
      <c r="AG468" s="296"/>
      <c r="AH468" s="408">
        <f t="shared" si="74"/>
        <v>0</v>
      </c>
      <c r="AI468" s="408">
        <f t="shared" si="75"/>
        <v>0</v>
      </c>
      <c r="AJ468" s="408">
        <f t="shared" si="76"/>
        <v>0</v>
      </c>
      <c r="AK468" s="408"/>
      <c r="AL468" s="408">
        <f t="shared" si="77"/>
        <v>0</v>
      </c>
      <c r="AM468" s="408">
        <f t="shared" si="78"/>
        <v>0</v>
      </c>
    </row>
    <row r="469" spans="1:39">
      <c r="A469" s="308">
        <v>459</v>
      </c>
      <c r="B469" s="111" t="s">
        <v>1701</v>
      </c>
      <c r="C469" s="54" t="s">
        <v>1408</v>
      </c>
      <c r="D469" s="277" t="s">
        <v>1409</v>
      </c>
      <c r="E469" s="306"/>
      <c r="F469" s="306"/>
      <c r="G469" s="306"/>
      <c r="H469" s="306"/>
      <c r="I469" s="306"/>
      <c r="J469" s="398">
        <f t="shared" si="71"/>
        <v>0</v>
      </c>
      <c r="K469" s="306"/>
      <c r="L469" s="306"/>
      <c r="M469" s="306"/>
      <c r="N469" s="306"/>
      <c r="O469" s="277" t="s">
        <v>782</v>
      </c>
      <c r="P469" s="301" t="s">
        <v>782</v>
      </c>
      <c r="Q469" s="301" t="s">
        <v>782</v>
      </c>
      <c r="R469" s="301" t="s">
        <v>782</v>
      </c>
      <c r="S469" s="301" t="s">
        <v>782</v>
      </c>
      <c r="T469" s="301" t="s">
        <v>782</v>
      </c>
      <c r="U469" s="301" t="s">
        <v>782</v>
      </c>
      <c r="V469" s="301" t="s">
        <v>782</v>
      </c>
      <c r="W469" s="301" t="s">
        <v>782</v>
      </c>
      <c r="X469" s="301" t="s">
        <v>782</v>
      </c>
      <c r="Y469" s="301" t="s">
        <v>782</v>
      </c>
      <c r="Z469" s="310"/>
      <c r="AA469" s="310"/>
      <c r="AB469" s="301" t="s">
        <v>782</v>
      </c>
      <c r="AC469" s="312"/>
      <c r="AD469" s="301"/>
      <c r="AE469" s="322"/>
      <c r="AF469" s="301"/>
      <c r="AG469" s="296"/>
      <c r="AH469" s="408">
        <f t="shared" si="74"/>
        <v>0</v>
      </c>
      <c r="AI469" s="408">
        <f t="shared" si="75"/>
        <v>0</v>
      </c>
      <c r="AJ469" s="408">
        <f t="shared" si="76"/>
        <v>0</v>
      </c>
      <c r="AK469" s="408"/>
      <c r="AL469" s="408">
        <f t="shared" si="77"/>
        <v>0</v>
      </c>
      <c r="AM469" s="408">
        <f t="shared" si="78"/>
        <v>0</v>
      </c>
    </row>
    <row r="470" spans="1:39">
      <c r="A470" s="308">
        <v>460</v>
      </c>
      <c r="B470" s="111" t="s">
        <v>1700</v>
      </c>
      <c r="C470" s="54" t="s">
        <v>1408</v>
      </c>
      <c r="D470" s="277" t="s">
        <v>1409</v>
      </c>
      <c r="E470" s="306"/>
      <c r="F470" s="306"/>
      <c r="G470" s="306"/>
      <c r="H470" s="306"/>
      <c r="I470" s="306"/>
      <c r="J470" s="398">
        <f t="shared" si="71"/>
        <v>0</v>
      </c>
      <c r="K470" s="306"/>
      <c r="L470" s="306"/>
      <c r="M470" s="306"/>
      <c r="N470" s="306"/>
      <c r="O470" s="277" t="s">
        <v>782</v>
      </c>
      <c r="P470" s="301" t="s">
        <v>782</v>
      </c>
      <c r="Q470" s="301" t="s">
        <v>782</v>
      </c>
      <c r="R470" s="301" t="s">
        <v>782</v>
      </c>
      <c r="S470" s="301" t="s">
        <v>782</v>
      </c>
      <c r="T470" s="301" t="s">
        <v>782</v>
      </c>
      <c r="U470" s="301" t="s">
        <v>782</v>
      </c>
      <c r="V470" s="301" t="s">
        <v>782</v>
      </c>
      <c r="W470" s="301" t="s">
        <v>782</v>
      </c>
      <c r="X470" s="301" t="s">
        <v>782</v>
      </c>
      <c r="Y470" s="301" t="s">
        <v>782</v>
      </c>
      <c r="Z470" s="310"/>
      <c r="AA470" s="310"/>
      <c r="AB470" s="301" t="s">
        <v>782</v>
      </c>
      <c r="AC470" s="312"/>
      <c r="AD470" s="301"/>
      <c r="AE470" s="322"/>
      <c r="AF470" s="301"/>
      <c r="AG470" s="296"/>
      <c r="AH470" s="408">
        <f t="shared" si="74"/>
        <v>0</v>
      </c>
      <c r="AI470" s="408">
        <f t="shared" si="75"/>
        <v>0</v>
      </c>
      <c r="AJ470" s="408">
        <f t="shared" si="76"/>
        <v>0</v>
      </c>
      <c r="AK470" s="408"/>
      <c r="AL470" s="408">
        <f t="shared" si="77"/>
        <v>0</v>
      </c>
      <c r="AM470" s="408">
        <f t="shared" si="78"/>
        <v>0</v>
      </c>
    </row>
    <row r="471" spans="1:39">
      <c r="A471" s="308">
        <v>461</v>
      </c>
      <c r="B471" s="111" t="s">
        <v>1699</v>
      </c>
      <c r="C471" s="54" t="s">
        <v>1408</v>
      </c>
      <c r="D471" s="277" t="s">
        <v>1409</v>
      </c>
      <c r="E471" s="306"/>
      <c r="F471" s="306"/>
      <c r="G471" s="306"/>
      <c r="H471" s="306"/>
      <c r="I471" s="306"/>
      <c r="J471" s="398">
        <f t="shared" si="71"/>
        <v>0</v>
      </c>
      <c r="K471" s="306"/>
      <c r="L471" s="306"/>
      <c r="M471" s="306"/>
      <c r="N471" s="306"/>
      <c r="O471" s="277" t="s">
        <v>782</v>
      </c>
      <c r="P471" s="301" t="s">
        <v>782</v>
      </c>
      <c r="Q471" s="301" t="s">
        <v>782</v>
      </c>
      <c r="R471" s="301" t="s">
        <v>782</v>
      </c>
      <c r="S471" s="301" t="s">
        <v>782</v>
      </c>
      <c r="T471" s="301" t="s">
        <v>782</v>
      </c>
      <c r="U471" s="301" t="s">
        <v>782</v>
      </c>
      <c r="V471" s="301" t="s">
        <v>782</v>
      </c>
      <c r="W471" s="301" t="s">
        <v>782</v>
      </c>
      <c r="X471" s="301" t="s">
        <v>782</v>
      </c>
      <c r="Y471" s="301" t="s">
        <v>782</v>
      </c>
      <c r="Z471" s="310"/>
      <c r="AA471" s="310"/>
      <c r="AB471" s="301" t="s">
        <v>782</v>
      </c>
      <c r="AC471" s="312"/>
      <c r="AD471" s="301"/>
      <c r="AE471" s="322"/>
      <c r="AF471" s="301"/>
      <c r="AG471" s="296"/>
      <c r="AH471" s="408">
        <f t="shared" si="74"/>
        <v>0</v>
      </c>
      <c r="AI471" s="408">
        <f t="shared" si="75"/>
        <v>0</v>
      </c>
      <c r="AJ471" s="408">
        <f t="shared" si="76"/>
        <v>0</v>
      </c>
      <c r="AK471" s="408"/>
      <c r="AL471" s="408">
        <f t="shared" si="77"/>
        <v>0</v>
      </c>
      <c r="AM471" s="408">
        <f t="shared" si="78"/>
        <v>0</v>
      </c>
    </row>
    <row r="472" spans="1:39">
      <c r="A472" s="308">
        <v>462</v>
      </c>
      <c r="B472" s="111" t="s">
        <v>1639</v>
      </c>
      <c r="C472" s="54" t="s">
        <v>1408</v>
      </c>
      <c r="D472" s="277" t="s">
        <v>1409</v>
      </c>
      <c r="E472" s="306"/>
      <c r="F472" s="306"/>
      <c r="G472" s="306"/>
      <c r="H472" s="306"/>
      <c r="I472" s="306"/>
      <c r="J472" s="398">
        <f t="shared" si="71"/>
        <v>0</v>
      </c>
      <c r="K472" s="306"/>
      <c r="L472" s="306"/>
      <c r="M472" s="306"/>
      <c r="N472" s="306"/>
      <c r="O472" s="277" t="s">
        <v>782</v>
      </c>
      <c r="P472" s="301" t="s">
        <v>782</v>
      </c>
      <c r="Q472" s="301" t="s">
        <v>782</v>
      </c>
      <c r="R472" s="301" t="s">
        <v>782</v>
      </c>
      <c r="S472" s="301" t="s">
        <v>782</v>
      </c>
      <c r="T472" s="301" t="s">
        <v>782</v>
      </c>
      <c r="U472" s="301" t="s">
        <v>782</v>
      </c>
      <c r="V472" s="301" t="s">
        <v>782</v>
      </c>
      <c r="W472" s="301" t="s">
        <v>782</v>
      </c>
      <c r="X472" s="301" t="s">
        <v>782</v>
      </c>
      <c r="Y472" s="301" t="s">
        <v>782</v>
      </c>
      <c r="Z472" s="310"/>
      <c r="AA472" s="310"/>
      <c r="AB472" s="301" t="s">
        <v>782</v>
      </c>
      <c r="AC472" s="312"/>
      <c r="AD472" s="301"/>
      <c r="AE472" s="322"/>
      <c r="AF472" s="301"/>
      <c r="AG472" s="296"/>
      <c r="AH472" s="408">
        <f t="shared" si="74"/>
        <v>0</v>
      </c>
      <c r="AI472" s="408">
        <f t="shared" si="75"/>
        <v>0</v>
      </c>
      <c r="AJ472" s="408">
        <f t="shared" si="76"/>
        <v>0</v>
      </c>
      <c r="AK472" s="408"/>
      <c r="AL472" s="408">
        <f t="shared" si="77"/>
        <v>0</v>
      </c>
      <c r="AM472" s="408">
        <f t="shared" si="78"/>
        <v>0</v>
      </c>
    </row>
    <row r="473" spans="1:39">
      <c r="A473" s="308">
        <v>463</v>
      </c>
      <c r="B473" s="111" t="s">
        <v>1638</v>
      </c>
      <c r="C473" s="54" t="s">
        <v>1408</v>
      </c>
      <c r="D473" s="277" t="s">
        <v>1409</v>
      </c>
      <c r="E473" s="306"/>
      <c r="F473" s="306"/>
      <c r="G473" s="306"/>
      <c r="H473" s="306"/>
      <c r="I473" s="306"/>
      <c r="J473" s="398">
        <f t="shared" si="71"/>
        <v>0</v>
      </c>
      <c r="K473" s="306"/>
      <c r="L473" s="306"/>
      <c r="M473" s="306"/>
      <c r="N473" s="306"/>
      <c r="O473" s="277" t="s">
        <v>782</v>
      </c>
      <c r="P473" s="301" t="s">
        <v>782</v>
      </c>
      <c r="Q473" s="301" t="s">
        <v>782</v>
      </c>
      <c r="R473" s="301" t="s">
        <v>782</v>
      </c>
      <c r="S473" s="301" t="s">
        <v>782</v>
      </c>
      <c r="T473" s="301" t="s">
        <v>782</v>
      </c>
      <c r="U473" s="301" t="s">
        <v>782</v>
      </c>
      <c r="V473" s="301" t="s">
        <v>782</v>
      </c>
      <c r="W473" s="301" t="s">
        <v>782</v>
      </c>
      <c r="X473" s="301" t="s">
        <v>782</v>
      </c>
      <c r="Y473" s="301" t="s">
        <v>782</v>
      </c>
      <c r="Z473" s="310"/>
      <c r="AA473" s="310"/>
      <c r="AB473" s="301" t="s">
        <v>782</v>
      </c>
      <c r="AC473" s="312"/>
      <c r="AD473" s="301"/>
      <c r="AE473" s="322"/>
      <c r="AF473" s="301"/>
      <c r="AG473" s="296"/>
      <c r="AH473" s="408">
        <f t="shared" si="74"/>
        <v>0</v>
      </c>
      <c r="AI473" s="408">
        <f t="shared" si="75"/>
        <v>0</v>
      </c>
      <c r="AJ473" s="408">
        <f t="shared" si="76"/>
        <v>0</v>
      </c>
      <c r="AK473" s="408"/>
      <c r="AL473" s="408">
        <f t="shared" si="77"/>
        <v>0</v>
      </c>
      <c r="AM473" s="408">
        <f t="shared" si="78"/>
        <v>0</v>
      </c>
    </row>
    <row r="474" spans="1:39" ht="27.6">
      <c r="A474" s="308">
        <v>464</v>
      </c>
      <c r="B474" s="294" t="s">
        <v>3034</v>
      </c>
      <c r="C474" s="54" t="s">
        <v>1408</v>
      </c>
      <c r="D474" s="306"/>
      <c r="E474" s="578">
        <f>MAX(E475,E479)</f>
        <v>0</v>
      </c>
      <c r="F474" s="399">
        <f>SUM(F475,F479)</f>
        <v>0</v>
      </c>
      <c r="G474" s="399">
        <f>MAX(G475,G479)</f>
        <v>0</v>
      </c>
      <c r="H474" s="399">
        <f>MAX(H475,H479)</f>
        <v>0</v>
      </c>
      <c r="I474" s="578">
        <f>MAX(I475,I479)</f>
        <v>0</v>
      </c>
      <c r="J474" s="398">
        <f t="shared" si="71"/>
        <v>0</v>
      </c>
      <c r="K474" s="399">
        <f>SUM(K475,K479)</f>
        <v>0</v>
      </c>
      <c r="L474" s="399">
        <f>SUM(L475,L479)</f>
        <v>0</v>
      </c>
      <c r="M474" s="399">
        <f>SUM(M475,M479)</f>
        <v>0</v>
      </c>
      <c r="N474" s="399">
        <f>SUM(N475,N479)</f>
        <v>0</v>
      </c>
      <c r="O474" s="277" t="s">
        <v>782</v>
      </c>
      <c r="P474" s="301" t="s">
        <v>782</v>
      </c>
      <c r="Q474" s="301" t="s">
        <v>782</v>
      </c>
      <c r="R474" s="301" t="s">
        <v>782</v>
      </c>
      <c r="S474" s="301" t="s">
        <v>782</v>
      </c>
      <c r="T474" s="301" t="s">
        <v>782</v>
      </c>
      <c r="U474" s="301" t="s">
        <v>782</v>
      </c>
      <c r="V474" s="301" t="s">
        <v>782</v>
      </c>
      <c r="W474" s="301" t="s">
        <v>782</v>
      </c>
      <c r="X474" s="301" t="s">
        <v>782</v>
      </c>
      <c r="Y474" s="301" t="s">
        <v>782</v>
      </c>
      <c r="Z474" s="301" t="s">
        <v>782</v>
      </c>
      <c r="AA474" s="301" t="s">
        <v>782</v>
      </c>
      <c r="AB474" s="301" t="s">
        <v>782</v>
      </c>
      <c r="AC474" s="312"/>
      <c r="AD474" s="301"/>
      <c r="AE474" s="322"/>
      <c r="AF474" s="301"/>
      <c r="AG474" s="400">
        <f>D474-E474</f>
        <v>0</v>
      </c>
      <c r="AH474" s="408">
        <f>F474-E474</f>
        <v>0</v>
      </c>
      <c r="AI474" s="408">
        <f>E474-G474</f>
        <v>0</v>
      </c>
      <c r="AJ474" s="408">
        <f>G474-H474</f>
        <v>0</v>
      </c>
      <c r="AK474" s="408">
        <f>D474-I474</f>
        <v>0</v>
      </c>
      <c r="AL474" s="408">
        <f>J474-I474</f>
        <v>0</v>
      </c>
      <c r="AM474" s="408">
        <f>J474-M474</f>
        <v>0</v>
      </c>
    </row>
    <row r="475" spans="1:39">
      <c r="A475" s="308">
        <v>465</v>
      </c>
      <c r="B475" s="111" t="s">
        <v>1676</v>
      </c>
      <c r="C475" s="54" t="s">
        <v>1408</v>
      </c>
      <c r="D475" s="277" t="s">
        <v>1409</v>
      </c>
      <c r="E475" s="399">
        <f>MAX(E476:E478)</f>
        <v>0</v>
      </c>
      <c r="F475" s="399">
        <f>SUM(F476:F478)</f>
        <v>0</v>
      </c>
      <c r="G475" s="399">
        <f>MAX(G476:G478)</f>
        <v>0</v>
      </c>
      <c r="H475" s="399">
        <f>MAX(H476:H478)</f>
        <v>0</v>
      </c>
      <c r="I475" s="399">
        <f>MAX(I476:I478)</f>
        <v>0</v>
      </c>
      <c r="J475" s="398">
        <f t="shared" si="71"/>
        <v>0</v>
      </c>
      <c r="K475" s="399">
        <f>SUM(K476:K478)</f>
        <v>0</v>
      </c>
      <c r="L475" s="399">
        <f>SUM(L476:L478)</f>
        <v>0</v>
      </c>
      <c r="M475" s="399">
        <f>SUM(M476:M478)</f>
        <v>0</v>
      </c>
      <c r="N475" s="399">
        <f>SUM(N476:N478)</f>
        <v>0</v>
      </c>
      <c r="O475" s="277" t="s">
        <v>782</v>
      </c>
      <c r="P475" s="301" t="s">
        <v>782</v>
      </c>
      <c r="Q475" s="301" t="s">
        <v>782</v>
      </c>
      <c r="R475" s="301" t="s">
        <v>782</v>
      </c>
      <c r="S475" s="301" t="s">
        <v>782</v>
      </c>
      <c r="T475" s="301" t="s">
        <v>782</v>
      </c>
      <c r="U475" s="301" t="s">
        <v>782</v>
      </c>
      <c r="V475" s="301" t="s">
        <v>782</v>
      </c>
      <c r="W475" s="301" t="s">
        <v>782</v>
      </c>
      <c r="X475" s="301" t="s">
        <v>782</v>
      </c>
      <c r="Y475" s="301" t="s">
        <v>782</v>
      </c>
      <c r="Z475" s="301" t="s">
        <v>782</v>
      </c>
      <c r="AA475" s="301" t="s">
        <v>782</v>
      </c>
      <c r="AB475" s="301" t="s">
        <v>782</v>
      </c>
      <c r="AC475" s="312"/>
      <c r="AD475" s="301"/>
      <c r="AE475" s="322"/>
      <c r="AF475" s="301"/>
      <c r="AG475" s="296"/>
      <c r="AH475" s="408">
        <f t="shared" si="74"/>
        <v>0</v>
      </c>
      <c r="AI475" s="408">
        <f t="shared" si="75"/>
        <v>0</v>
      </c>
      <c r="AJ475" s="408">
        <f t="shared" si="76"/>
        <v>0</v>
      </c>
      <c r="AK475" s="408"/>
      <c r="AL475" s="408">
        <f t="shared" si="77"/>
        <v>0</v>
      </c>
      <c r="AM475" s="408">
        <f t="shared" si="78"/>
        <v>0</v>
      </c>
    </row>
    <row r="476" spans="1:39" ht="27.6">
      <c r="A476" s="308">
        <v>466</v>
      </c>
      <c r="B476" s="111" t="s">
        <v>1458</v>
      </c>
      <c r="C476" s="54" t="s">
        <v>1408</v>
      </c>
      <c r="D476" s="277" t="s">
        <v>1409</v>
      </c>
      <c r="E476" s="306"/>
      <c r="F476" s="306"/>
      <c r="G476" s="306"/>
      <c r="H476" s="306"/>
      <c r="I476" s="306"/>
      <c r="J476" s="398">
        <f t="shared" si="71"/>
        <v>0</v>
      </c>
      <c r="K476" s="306"/>
      <c r="L476" s="306"/>
      <c r="M476" s="306"/>
      <c r="N476" s="306"/>
      <c r="O476" s="386"/>
      <c r="P476" s="301" t="s">
        <v>782</v>
      </c>
      <c r="Q476" s="310"/>
      <c r="R476" s="310"/>
      <c r="S476" s="301" t="s">
        <v>782</v>
      </c>
      <c r="T476" s="301" t="s">
        <v>782</v>
      </c>
      <c r="U476" s="301" t="s">
        <v>782</v>
      </c>
      <c r="V476" s="301" t="s">
        <v>782</v>
      </c>
      <c r="W476" s="301" t="s">
        <v>782</v>
      </c>
      <c r="X476" s="301" t="s">
        <v>782</v>
      </c>
      <c r="Y476" s="301" t="s">
        <v>782</v>
      </c>
      <c r="Z476" s="301" t="s">
        <v>782</v>
      </c>
      <c r="AA476" s="301" t="s">
        <v>782</v>
      </c>
      <c r="AB476" s="310"/>
      <c r="AC476" s="312" t="s">
        <v>1854</v>
      </c>
      <c r="AD476" s="301"/>
      <c r="AE476" s="322"/>
      <c r="AF476" s="301"/>
      <c r="AG476" s="296"/>
      <c r="AH476" s="408">
        <f t="shared" si="74"/>
        <v>0</v>
      </c>
      <c r="AI476" s="408">
        <f t="shared" si="75"/>
        <v>0</v>
      </c>
      <c r="AJ476" s="408">
        <f t="shared" si="76"/>
        <v>0</v>
      </c>
      <c r="AK476" s="408"/>
      <c r="AL476" s="408">
        <f t="shared" si="77"/>
        <v>0</v>
      </c>
      <c r="AM476" s="408">
        <f t="shared" si="78"/>
        <v>0</v>
      </c>
    </row>
    <row r="477" spans="1:39" ht="16.8">
      <c r="A477" s="308">
        <v>467</v>
      </c>
      <c r="B477" s="111" t="s">
        <v>1702</v>
      </c>
      <c r="C477" s="54" t="s">
        <v>1408</v>
      </c>
      <c r="D477" s="277" t="s">
        <v>1409</v>
      </c>
      <c r="E477" s="306"/>
      <c r="F477" s="306"/>
      <c r="G477" s="306"/>
      <c r="H477" s="306"/>
      <c r="I477" s="306"/>
      <c r="J477" s="398">
        <f t="shared" si="71"/>
        <v>0</v>
      </c>
      <c r="K477" s="306"/>
      <c r="L477" s="306"/>
      <c r="M477" s="306"/>
      <c r="N477" s="306"/>
      <c r="O477" s="277" t="s">
        <v>782</v>
      </c>
      <c r="P477" s="301" t="s">
        <v>782</v>
      </c>
      <c r="Q477" s="301" t="s">
        <v>782</v>
      </c>
      <c r="R477" s="301" t="s">
        <v>782</v>
      </c>
      <c r="S477" s="301" t="s">
        <v>782</v>
      </c>
      <c r="T477" s="301" t="s">
        <v>782</v>
      </c>
      <c r="U477" s="310"/>
      <c r="V477" s="301" t="s">
        <v>782</v>
      </c>
      <c r="W477" s="301" t="s">
        <v>782</v>
      </c>
      <c r="X477" s="301" t="s">
        <v>782</v>
      </c>
      <c r="Y477" s="301" t="s">
        <v>782</v>
      </c>
      <c r="Z477" s="301" t="s">
        <v>782</v>
      </c>
      <c r="AA477" s="301" t="s">
        <v>782</v>
      </c>
      <c r="AB477" s="310"/>
      <c r="AC477" s="412" t="s">
        <v>3049</v>
      </c>
      <c r="AD477" s="301"/>
      <c r="AE477" s="322"/>
      <c r="AF477" s="301"/>
      <c r="AG477" s="296"/>
      <c r="AH477" s="408">
        <f t="shared" si="74"/>
        <v>0</v>
      </c>
      <c r="AI477" s="408">
        <f t="shared" si="75"/>
        <v>0</v>
      </c>
      <c r="AJ477" s="408">
        <f t="shared" si="76"/>
        <v>0</v>
      </c>
      <c r="AK477" s="408"/>
      <c r="AL477" s="408">
        <f t="shared" si="77"/>
        <v>0</v>
      </c>
      <c r="AM477" s="408">
        <f t="shared" si="78"/>
        <v>0</v>
      </c>
    </row>
    <row r="478" spans="1:39">
      <c r="A478" s="308">
        <v>468</v>
      </c>
      <c r="B478" s="111" t="s">
        <v>1419</v>
      </c>
      <c r="C478" s="54" t="s">
        <v>1408</v>
      </c>
      <c r="D478" s="277" t="s">
        <v>1409</v>
      </c>
      <c r="E478" s="306"/>
      <c r="F478" s="306"/>
      <c r="G478" s="306"/>
      <c r="H478" s="306"/>
      <c r="I478" s="306"/>
      <c r="J478" s="398">
        <f t="shared" si="71"/>
        <v>0</v>
      </c>
      <c r="K478" s="306"/>
      <c r="L478" s="306"/>
      <c r="M478" s="306"/>
      <c r="N478" s="306"/>
      <c r="O478" s="277" t="s">
        <v>782</v>
      </c>
      <c r="P478" s="301" t="s">
        <v>782</v>
      </c>
      <c r="Q478" s="301" t="s">
        <v>782</v>
      </c>
      <c r="R478" s="301" t="s">
        <v>782</v>
      </c>
      <c r="S478" s="301" t="s">
        <v>782</v>
      </c>
      <c r="T478" s="301" t="s">
        <v>782</v>
      </c>
      <c r="U478" s="301" t="s">
        <v>782</v>
      </c>
      <c r="V478" s="301" t="s">
        <v>782</v>
      </c>
      <c r="W478" s="301" t="s">
        <v>782</v>
      </c>
      <c r="X478" s="301" t="s">
        <v>782</v>
      </c>
      <c r="Y478" s="301" t="s">
        <v>782</v>
      </c>
      <c r="Z478" s="301" t="s">
        <v>782</v>
      </c>
      <c r="AA478" s="301" t="s">
        <v>782</v>
      </c>
      <c r="AB478" s="312" t="s">
        <v>782</v>
      </c>
      <c r="AC478" s="312"/>
      <c r="AD478" s="301"/>
      <c r="AE478" s="322"/>
      <c r="AF478" s="301"/>
      <c r="AG478" s="296"/>
      <c r="AH478" s="408">
        <f t="shared" si="74"/>
        <v>0</v>
      </c>
      <c r="AI478" s="408">
        <f t="shared" si="75"/>
        <v>0</v>
      </c>
      <c r="AJ478" s="408">
        <f t="shared" si="76"/>
        <v>0</v>
      </c>
      <c r="AK478" s="408"/>
      <c r="AL478" s="408">
        <f t="shared" si="77"/>
        <v>0</v>
      </c>
      <c r="AM478" s="408">
        <f t="shared" si="78"/>
        <v>0</v>
      </c>
    </row>
    <row r="479" spans="1:39">
      <c r="A479" s="308">
        <v>469</v>
      </c>
      <c r="B479" s="111" t="s">
        <v>1643</v>
      </c>
      <c r="C479" s="54" t="s">
        <v>1408</v>
      </c>
      <c r="D479" s="277" t="s">
        <v>1409</v>
      </c>
      <c r="E479" s="399">
        <f>MAX(E480:E481)</f>
        <v>0</v>
      </c>
      <c r="F479" s="399">
        <f>SUM(F480:F481)</f>
        <v>0</v>
      </c>
      <c r="G479" s="399">
        <f>MAX(G480:G481)</f>
        <v>0</v>
      </c>
      <c r="H479" s="399">
        <f>MAX(H480:H481)</f>
        <v>0</v>
      </c>
      <c r="I479" s="399">
        <f>MAX(I480:I481)</f>
        <v>0</v>
      </c>
      <c r="J479" s="398">
        <f t="shared" ref="J479:J542" si="79">SUM(K479:L479)</f>
        <v>0</v>
      </c>
      <c r="K479" s="399">
        <f>SUM(K480:K481)</f>
        <v>0</v>
      </c>
      <c r="L479" s="399">
        <f>SUM(L480:L481)</f>
        <v>0</v>
      </c>
      <c r="M479" s="399">
        <f>SUM(M480:M481)</f>
        <v>0</v>
      </c>
      <c r="N479" s="399">
        <f>SUM(N480:N481)</f>
        <v>0</v>
      </c>
      <c r="O479" s="277" t="s">
        <v>782</v>
      </c>
      <c r="P479" s="301" t="s">
        <v>782</v>
      </c>
      <c r="Q479" s="301" t="s">
        <v>782</v>
      </c>
      <c r="R479" s="301" t="s">
        <v>782</v>
      </c>
      <c r="S479" s="301" t="s">
        <v>782</v>
      </c>
      <c r="T479" s="301" t="s">
        <v>782</v>
      </c>
      <c r="U479" s="301" t="s">
        <v>782</v>
      </c>
      <c r="V479" s="301" t="s">
        <v>782</v>
      </c>
      <c r="W479" s="301" t="s">
        <v>782</v>
      </c>
      <c r="X479" s="301" t="s">
        <v>782</v>
      </c>
      <c r="Y479" s="301" t="s">
        <v>782</v>
      </c>
      <c r="Z479" s="301" t="s">
        <v>782</v>
      </c>
      <c r="AA479" s="301" t="s">
        <v>782</v>
      </c>
      <c r="AB479" s="301" t="s">
        <v>782</v>
      </c>
      <c r="AC479" s="312"/>
      <c r="AD479" s="301"/>
      <c r="AE479" s="322"/>
      <c r="AF479" s="301"/>
      <c r="AG479" s="296"/>
      <c r="AH479" s="408">
        <f t="shared" si="74"/>
        <v>0</v>
      </c>
      <c r="AI479" s="408">
        <f t="shared" si="75"/>
        <v>0</v>
      </c>
      <c r="AJ479" s="408">
        <f t="shared" si="76"/>
        <v>0</v>
      </c>
      <c r="AK479" s="408"/>
      <c r="AL479" s="408">
        <f t="shared" si="77"/>
        <v>0</v>
      </c>
      <c r="AM479" s="408">
        <f t="shared" si="78"/>
        <v>0</v>
      </c>
    </row>
    <row r="480" spans="1:39">
      <c r="A480" s="308">
        <v>470</v>
      </c>
      <c r="B480" s="111" t="s">
        <v>1698</v>
      </c>
      <c r="C480" s="54" t="s">
        <v>1408</v>
      </c>
      <c r="D480" s="277" t="s">
        <v>1409</v>
      </c>
      <c r="E480" s="306"/>
      <c r="F480" s="306"/>
      <c r="G480" s="306"/>
      <c r="H480" s="306"/>
      <c r="I480" s="306"/>
      <c r="J480" s="398">
        <f t="shared" si="79"/>
        <v>0</v>
      </c>
      <c r="K480" s="306"/>
      <c r="L480" s="306"/>
      <c r="M480" s="306"/>
      <c r="N480" s="306"/>
      <c r="O480" s="277" t="s">
        <v>782</v>
      </c>
      <c r="P480" s="301" t="s">
        <v>782</v>
      </c>
      <c r="Q480" s="301" t="s">
        <v>782</v>
      </c>
      <c r="R480" s="301" t="s">
        <v>782</v>
      </c>
      <c r="S480" s="301" t="s">
        <v>782</v>
      </c>
      <c r="T480" s="301" t="s">
        <v>782</v>
      </c>
      <c r="U480" s="301" t="s">
        <v>782</v>
      </c>
      <c r="V480" s="301" t="s">
        <v>782</v>
      </c>
      <c r="W480" s="301" t="s">
        <v>782</v>
      </c>
      <c r="X480" s="301" t="s">
        <v>782</v>
      </c>
      <c r="Y480" s="301" t="s">
        <v>782</v>
      </c>
      <c r="Z480" s="310"/>
      <c r="AA480" s="310"/>
      <c r="AB480" s="301" t="s">
        <v>782</v>
      </c>
      <c r="AC480" s="312"/>
      <c r="AD480" s="301"/>
      <c r="AE480" s="322"/>
      <c r="AF480" s="301"/>
      <c r="AG480" s="296"/>
      <c r="AH480" s="408">
        <f t="shared" si="74"/>
        <v>0</v>
      </c>
      <c r="AI480" s="408">
        <f t="shared" si="75"/>
        <v>0</v>
      </c>
      <c r="AJ480" s="408">
        <f t="shared" si="76"/>
        <v>0</v>
      </c>
      <c r="AK480" s="408"/>
      <c r="AL480" s="408">
        <f t="shared" si="77"/>
        <v>0</v>
      </c>
      <c r="AM480" s="408">
        <f t="shared" si="78"/>
        <v>0</v>
      </c>
    </row>
    <row r="481" spans="1:39">
      <c r="A481" s="308">
        <v>471</v>
      </c>
      <c r="B481" s="111" t="s">
        <v>1638</v>
      </c>
      <c r="C481" s="54" t="s">
        <v>1408</v>
      </c>
      <c r="D481" s="277" t="s">
        <v>1409</v>
      </c>
      <c r="E481" s="306"/>
      <c r="F481" s="306"/>
      <c r="G481" s="306"/>
      <c r="H481" s="306"/>
      <c r="I481" s="306"/>
      <c r="J481" s="398">
        <f t="shared" si="79"/>
        <v>0</v>
      </c>
      <c r="K481" s="306"/>
      <c r="L481" s="306"/>
      <c r="M481" s="306"/>
      <c r="N481" s="306"/>
      <c r="O481" s="277" t="s">
        <v>782</v>
      </c>
      <c r="P481" s="301" t="s">
        <v>782</v>
      </c>
      <c r="Q481" s="301" t="s">
        <v>782</v>
      </c>
      <c r="R481" s="301" t="s">
        <v>782</v>
      </c>
      <c r="S481" s="301" t="s">
        <v>782</v>
      </c>
      <c r="T481" s="301" t="s">
        <v>782</v>
      </c>
      <c r="U481" s="301" t="s">
        <v>782</v>
      </c>
      <c r="V481" s="301" t="s">
        <v>782</v>
      </c>
      <c r="W481" s="301" t="s">
        <v>782</v>
      </c>
      <c r="X481" s="301" t="s">
        <v>782</v>
      </c>
      <c r="Y481" s="301" t="s">
        <v>782</v>
      </c>
      <c r="Z481" s="310"/>
      <c r="AA481" s="310"/>
      <c r="AB481" s="301" t="s">
        <v>782</v>
      </c>
      <c r="AC481" s="312"/>
      <c r="AD481" s="301"/>
      <c r="AE481" s="322"/>
      <c r="AF481" s="301"/>
      <c r="AG481" s="296"/>
      <c r="AH481" s="408">
        <f t="shared" si="74"/>
        <v>0</v>
      </c>
      <c r="AI481" s="408">
        <f t="shared" si="75"/>
        <v>0</v>
      </c>
      <c r="AJ481" s="408">
        <f t="shared" si="76"/>
        <v>0</v>
      </c>
      <c r="AK481" s="408"/>
      <c r="AL481" s="408">
        <f t="shared" si="77"/>
        <v>0</v>
      </c>
      <c r="AM481" s="408">
        <f t="shared" si="78"/>
        <v>0</v>
      </c>
    </row>
    <row r="482" spans="1:39" ht="27.6">
      <c r="A482" s="308">
        <v>472</v>
      </c>
      <c r="B482" s="294" t="s">
        <v>3035</v>
      </c>
      <c r="C482" s="54" t="s">
        <v>1408</v>
      </c>
      <c r="D482" s="306"/>
      <c r="E482" s="578">
        <f>MAX(E483,E487)</f>
        <v>0</v>
      </c>
      <c r="F482" s="399">
        <f>SUM(F483,F487)</f>
        <v>0</v>
      </c>
      <c r="G482" s="399">
        <f>MAX(G483,G487)</f>
        <v>0</v>
      </c>
      <c r="H482" s="399">
        <f>MAX(H483,H487)</f>
        <v>0</v>
      </c>
      <c r="I482" s="578">
        <f>MAX(I483,I487)</f>
        <v>0</v>
      </c>
      <c r="J482" s="398">
        <f t="shared" si="79"/>
        <v>0</v>
      </c>
      <c r="K482" s="399">
        <f>SUM(K483,K487)</f>
        <v>0</v>
      </c>
      <c r="L482" s="399">
        <f>SUM(L483,L487)</f>
        <v>0</v>
      </c>
      <c r="M482" s="399">
        <f>SUM(M483,M487)</f>
        <v>0</v>
      </c>
      <c r="N482" s="399">
        <f>SUM(N483,N487)</f>
        <v>0</v>
      </c>
      <c r="O482" s="277" t="s">
        <v>782</v>
      </c>
      <c r="P482" s="301" t="s">
        <v>782</v>
      </c>
      <c r="Q482" s="301" t="s">
        <v>782</v>
      </c>
      <c r="R482" s="301" t="s">
        <v>782</v>
      </c>
      <c r="S482" s="301" t="s">
        <v>782</v>
      </c>
      <c r="T482" s="301" t="s">
        <v>782</v>
      </c>
      <c r="U482" s="301" t="s">
        <v>782</v>
      </c>
      <c r="V482" s="301" t="s">
        <v>782</v>
      </c>
      <c r="W482" s="301" t="s">
        <v>782</v>
      </c>
      <c r="X482" s="301" t="s">
        <v>782</v>
      </c>
      <c r="Y482" s="301" t="s">
        <v>782</v>
      </c>
      <c r="Z482" s="301" t="s">
        <v>782</v>
      </c>
      <c r="AA482" s="301" t="s">
        <v>782</v>
      </c>
      <c r="AB482" s="301" t="s">
        <v>782</v>
      </c>
      <c r="AC482" s="312"/>
      <c r="AD482" s="301"/>
      <c r="AE482" s="322"/>
      <c r="AF482" s="301"/>
      <c r="AG482" s="400">
        <f>D482-E482</f>
        <v>0</v>
      </c>
      <c r="AH482" s="408">
        <f>F482-E482</f>
        <v>0</v>
      </c>
      <c r="AI482" s="408">
        <f>E482-G482</f>
        <v>0</v>
      </c>
      <c r="AJ482" s="408">
        <f>G482-H482</f>
        <v>0</v>
      </c>
      <c r="AK482" s="408">
        <f>D482-I482</f>
        <v>0</v>
      </c>
      <c r="AL482" s="408">
        <f>J482-I482</f>
        <v>0</v>
      </c>
      <c r="AM482" s="408">
        <f>J482-M482</f>
        <v>0</v>
      </c>
    </row>
    <row r="483" spans="1:39">
      <c r="A483" s="308">
        <v>473</v>
      </c>
      <c r="B483" s="111" t="s">
        <v>1676</v>
      </c>
      <c r="C483" s="54" t="s">
        <v>1408</v>
      </c>
      <c r="D483" s="277" t="s">
        <v>1409</v>
      </c>
      <c r="E483" s="399">
        <f>MAX(E484:E486)</f>
        <v>0</v>
      </c>
      <c r="F483" s="399">
        <f>SUM(F484:F486)</f>
        <v>0</v>
      </c>
      <c r="G483" s="399">
        <f>MAX(G484:G486)</f>
        <v>0</v>
      </c>
      <c r="H483" s="399">
        <f>MAX(H484:H486)</f>
        <v>0</v>
      </c>
      <c r="I483" s="399">
        <f>MAX(I484:I486)</f>
        <v>0</v>
      </c>
      <c r="J483" s="398">
        <f t="shared" si="79"/>
        <v>0</v>
      </c>
      <c r="K483" s="399">
        <f>SUM(K484:K486)</f>
        <v>0</v>
      </c>
      <c r="L483" s="399">
        <f>SUM(L484:L486)</f>
        <v>0</v>
      </c>
      <c r="M483" s="399">
        <f>SUM(M484:M486)</f>
        <v>0</v>
      </c>
      <c r="N483" s="399">
        <f>SUM(N484:N486)</f>
        <v>0</v>
      </c>
      <c r="O483" s="277" t="s">
        <v>782</v>
      </c>
      <c r="P483" s="301" t="s">
        <v>782</v>
      </c>
      <c r="Q483" s="301" t="s">
        <v>782</v>
      </c>
      <c r="R483" s="301" t="s">
        <v>782</v>
      </c>
      <c r="S483" s="301" t="s">
        <v>782</v>
      </c>
      <c r="T483" s="301" t="s">
        <v>782</v>
      </c>
      <c r="U483" s="301" t="s">
        <v>782</v>
      </c>
      <c r="V483" s="301" t="s">
        <v>782</v>
      </c>
      <c r="W483" s="301" t="s">
        <v>782</v>
      </c>
      <c r="X483" s="301" t="s">
        <v>782</v>
      </c>
      <c r="Y483" s="301" t="s">
        <v>782</v>
      </c>
      <c r="Z483" s="301" t="s">
        <v>782</v>
      </c>
      <c r="AA483" s="301" t="s">
        <v>782</v>
      </c>
      <c r="AB483" s="301" t="s">
        <v>782</v>
      </c>
      <c r="AC483" s="312"/>
      <c r="AD483" s="301"/>
      <c r="AE483" s="322"/>
      <c r="AF483" s="301"/>
      <c r="AG483" s="296"/>
      <c r="AH483" s="408">
        <f t="shared" si="74"/>
        <v>0</v>
      </c>
      <c r="AI483" s="408">
        <f t="shared" si="75"/>
        <v>0</v>
      </c>
      <c r="AJ483" s="408">
        <f t="shared" si="76"/>
        <v>0</v>
      </c>
      <c r="AK483" s="408"/>
      <c r="AL483" s="408">
        <f t="shared" si="77"/>
        <v>0</v>
      </c>
      <c r="AM483" s="408">
        <f t="shared" si="78"/>
        <v>0</v>
      </c>
    </row>
    <row r="484" spans="1:39">
      <c r="A484" s="308">
        <v>474</v>
      </c>
      <c r="B484" s="111" t="s">
        <v>1481</v>
      </c>
      <c r="C484" s="54" t="s">
        <v>1408</v>
      </c>
      <c r="D484" s="277" t="s">
        <v>1409</v>
      </c>
      <c r="E484" s="306"/>
      <c r="F484" s="306"/>
      <c r="G484" s="306"/>
      <c r="H484" s="306"/>
      <c r="I484" s="306"/>
      <c r="J484" s="398">
        <f t="shared" si="79"/>
        <v>0</v>
      </c>
      <c r="K484" s="306"/>
      <c r="L484" s="306"/>
      <c r="M484" s="306"/>
      <c r="N484" s="306"/>
      <c r="O484" s="386"/>
      <c r="P484" s="301" t="s">
        <v>782</v>
      </c>
      <c r="Q484" s="310"/>
      <c r="R484" s="301" t="s">
        <v>782</v>
      </c>
      <c r="S484" s="301" t="s">
        <v>782</v>
      </c>
      <c r="T484" s="301" t="s">
        <v>782</v>
      </c>
      <c r="U484" s="301" t="s">
        <v>782</v>
      </c>
      <c r="V484" s="301" t="s">
        <v>782</v>
      </c>
      <c r="W484" s="301" t="s">
        <v>782</v>
      </c>
      <c r="X484" s="301" t="s">
        <v>782</v>
      </c>
      <c r="Y484" s="301" t="s">
        <v>782</v>
      </c>
      <c r="Z484" s="301" t="s">
        <v>782</v>
      </c>
      <c r="AA484" s="301" t="s">
        <v>782</v>
      </c>
      <c r="AB484" s="310"/>
      <c r="AC484" s="312" t="str">
        <f>Q8</f>
        <v>экз./растение (орган)</v>
      </c>
      <c r="AD484" s="301"/>
      <c r="AE484" s="322"/>
      <c r="AF484" s="301"/>
      <c r="AG484" s="296"/>
      <c r="AH484" s="408">
        <f t="shared" si="74"/>
        <v>0</v>
      </c>
      <c r="AI484" s="408">
        <f t="shared" si="75"/>
        <v>0</v>
      </c>
      <c r="AJ484" s="408">
        <f t="shared" si="76"/>
        <v>0</v>
      </c>
      <c r="AK484" s="408"/>
      <c r="AL484" s="408">
        <f t="shared" si="77"/>
        <v>0</v>
      </c>
      <c r="AM484" s="408">
        <f t="shared" si="78"/>
        <v>0</v>
      </c>
    </row>
    <row r="485" spans="1:39" ht="27.6">
      <c r="A485" s="308">
        <v>475</v>
      </c>
      <c r="B485" s="111" t="s">
        <v>1482</v>
      </c>
      <c r="C485" s="54" t="s">
        <v>1408</v>
      </c>
      <c r="D485" s="277" t="s">
        <v>1409</v>
      </c>
      <c r="E485" s="306"/>
      <c r="F485" s="306"/>
      <c r="G485" s="306"/>
      <c r="H485" s="306"/>
      <c r="I485" s="306"/>
      <c r="J485" s="398">
        <f t="shared" si="79"/>
        <v>0</v>
      </c>
      <c r="K485" s="306"/>
      <c r="L485" s="306"/>
      <c r="M485" s="306"/>
      <c r="N485" s="306"/>
      <c r="O485" s="277" t="s">
        <v>782</v>
      </c>
      <c r="P485" s="301" t="s">
        <v>782</v>
      </c>
      <c r="Q485" s="301" t="s">
        <v>782</v>
      </c>
      <c r="R485" s="301" t="s">
        <v>782</v>
      </c>
      <c r="S485" s="301" t="s">
        <v>782</v>
      </c>
      <c r="T485" s="301" t="s">
        <v>782</v>
      </c>
      <c r="U485" s="385"/>
      <c r="V485" s="301" t="s">
        <v>782</v>
      </c>
      <c r="W485" s="301" t="s">
        <v>782</v>
      </c>
      <c r="X485" s="301" t="s">
        <v>782</v>
      </c>
      <c r="Y485" s="301" t="s">
        <v>782</v>
      </c>
      <c r="Z485" s="301" t="s">
        <v>782</v>
      </c>
      <c r="AA485" s="301" t="s">
        <v>782</v>
      </c>
      <c r="AB485" s="310"/>
      <c r="AC485" s="312" t="s">
        <v>3028</v>
      </c>
      <c r="AD485" s="301"/>
      <c r="AE485" s="322"/>
      <c r="AF485" s="301"/>
      <c r="AG485" s="296"/>
      <c r="AH485" s="408">
        <f t="shared" si="74"/>
        <v>0</v>
      </c>
      <c r="AI485" s="408">
        <f t="shared" si="75"/>
        <v>0</v>
      </c>
      <c r="AJ485" s="408">
        <f t="shared" si="76"/>
        <v>0</v>
      </c>
      <c r="AK485" s="408"/>
      <c r="AL485" s="408">
        <f t="shared" si="77"/>
        <v>0</v>
      </c>
      <c r="AM485" s="408">
        <f t="shared" si="78"/>
        <v>0</v>
      </c>
    </row>
    <row r="486" spans="1:39">
      <c r="A486" s="308">
        <v>476</v>
      </c>
      <c r="B486" s="111" t="s">
        <v>1419</v>
      </c>
      <c r="C486" s="54" t="s">
        <v>1408</v>
      </c>
      <c r="D486" s="277" t="s">
        <v>1409</v>
      </c>
      <c r="E486" s="306"/>
      <c r="F486" s="306"/>
      <c r="G486" s="306"/>
      <c r="H486" s="306"/>
      <c r="I486" s="306"/>
      <c r="J486" s="398">
        <f t="shared" si="79"/>
        <v>0</v>
      </c>
      <c r="K486" s="306"/>
      <c r="L486" s="306"/>
      <c r="M486" s="306"/>
      <c r="N486" s="306"/>
      <c r="O486" s="277" t="s">
        <v>782</v>
      </c>
      <c r="P486" s="301" t="s">
        <v>782</v>
      </c>
      <c r="Q486" s="301" t="s">
        <v>782</v>
      </c>
      <c r="R486" s="301" t="s">
        <v>782</v>
      </c>
      <c r="S486" s="301" t="s">
        <v>782</v>
      </c>
      <c r="T486" s="301" t="s">
        <v>782</v>
      </c>
      <c r="U486" s="301" t="s">
        <v>782</v>
      </c>
      <c r="V486" s="301" t="s">
        <v>782</v>
      </c>
      <c r="W486" s="301" t="s">
        <v>782</v>
      </c>
      <c r="X486" s="301" t="s">
        <v>782</v>
      </c>
      <c r="Y486" s="301" t="s">
        <v>782</v>
      </c>
      <c r="Z486" s="301" t="s">
        <v>782</v>
      </c>
      <c r="AA486" s="301" t="s">
        <v>782</v>
      </c>
      <c r="AB486" s="312" t="s">
        <v>782</v>
      </c>
      <c r="AC486" s="312"/>
      <c r="AD486" s="301"/>
      <c r="AE486" s="322"/>
      <c r="AF486" s="301"/>
      <c r="AG486" s="296"/>
      <c r="AH486" s="408">
        <f t="shared" si="74"/>
        <v>0</v>
      </c>
      <c r="AI486" s="408">
        <f t="shared" si="75"/>
        <v>0</v>
      </c>
      <c r="AJ486" s="408">
        <f t="shared" si="76"/>
        <v>0</v>
      </c>
      <c r="AK486" s="408"/>
      <c r="AL486" s="408">
        <f t="shared" si="77"/>
        <v>0</v>
      </c>
      <c r="AM486" s="408">
        <f t="shared" si="78"/>
        <v>0</v>
      </c>
    </row>
    <row r="487" spans="1:39">
      <c r="A487" s="308">
        <v>477</v>
      </c>
      <c r="B487" s="111" t="s">
        <v>1643</v>
      </c>
      <c r="C487" s="54" t="s">
        <v>1408</v>
      </c>
      <c r="D487" s="277" t="s">
        <v>1409</v>
      </c>
      <c r="E487" s="399">
        <f>MAX(E488:E489)</f>
        <v>0</v>
      </c>
      <c r="F487" s="399">
        <f>SUM(F488:F489)</f>
        <v>0</v>
      </c>
      <c r="G487" s="399">
        <f>MAX(G488:G489)</f>
        <v>0</v>
      </c>
      <c r="H487" s="399">
        <f>MAX(H488:H489)</f>
        <v>0</v>
      </c>
      <c r="I487" s="399">
        <f>MAX(I488:I489)</f>
        <v>0</v>
      </c>
      <c r="J487" s="398">
        <f t="shared" si="79"/>
        <v>0</v>
      </c>
      <c r="K487" s="399">
        <f>SUM(K488:K489)</f>
        <v>0</v>
      </c>
      <c r="L487" s="399">
        <f>SUM(L488:L489)</f>
        <v>0</v>
      </c>
      <c r="M487" s="399">
        <f>SUM(M488:M489)</f>
        <v>0</v>
      </c>
      <c r="N487" s="399">
        <f>SUM(N488:N489)</f>
        <v>0</v>
      </c>
      <c r="O487" s="277" t="s">
        <v>782</v>
      </c>
      <c r="P487" s="301" t="s">
        <v>782</v>
      </c>
      <c r="Q487" s="301" t="s">
        <v>782</v>
      </c>
      <c r="R487" s="301" t="s">
        <v>782</v>
      </c>
      <c r="S487" s="301" t="s">
        <v>782</v>
      </c>
      <c r="T487" s="301" t="s">
        <v>782</v>
      </c>
      <c r="U487" s="301" t="s">
        <v>782</v>
      </c>
      <c r="V487" s="301" t="s">
        <v>782</v>
      </c>
      <c r="W487" s="301" t="s">
        <v>782</v>
      </c>
      <c r="X487" s="301" t="s">
        <v>782</v>
      </c>
      <c r="Y487" s="301" t="s">
        <v>782</v>
      </c>
      <c r="Z487" s="301" t="s">
        <v>782</v>
      </c>
      <c r="AA487" s="301" t="s">
        <v>782</v>
      </c>
      <c r="AB487" s="301" t="s">
        <v>782</v>
      </c>
      <c r="AC487" s="312"/>
      <c r="AD487" s="301"/>
      <c r="AE487" s="322"/>
      <c r="AF487" s="301"/>
      <c r="AG487" s="296"/>
      <c r="AH487" s="408">
        <f t="shared" si="74"/>
        <v>0</v>
      </c>
      <c r="AI487" s="408">
        <f t="shared" si="75"/>
        <v>0</v>
      </c>
      <c r="AJ487" s="408">
        <f t="shared" si="76"/>
        <v>0</v>
      </c>
      <c r="AK487" s="408"/>
      <c r="AL487" s="408">
        <f t="shared" si="77"/>
        <v>0</v>
      </c>
      <c r="AM487" s="408">
        <f t="shared" si="78"/>
        <v>0</v>
      </c>
    </row>
    <row r="488" spans="1:39">
      <c r="A488" s="308">
        <v>478</v>
      </c>
      <c r="B488" s="111" t="s">
        <v>1465</v>
      </c>
      <c r="C488" s="54" t="s">
        <v>1408</v>
      </c>
      <c r="D488" s="277" t="s">
        <v>1409</v>
      </c>
      <c r="E488" s="306"/>
      <c r="F488" s="306"/>
      <c r="G488" s="306"/>
      <c r="H488" s="306"/>
      <c r="I488" s="306"/>
      <c r="J488" s="398">
        <f t="shared" si="79"/>
        <v>0</v>
      </c>
      <c r="K488" s="306"/>
      <c r="L488" s="306"/>
      <c r="M488" s="306"/>
      <c r="N488" s="306"/>
      <c r="O488" s="277" t="s">
        <v>782</v>
      </c>
      <c r="P488" s="301" t="s">
        <v>782</v>
      </c>
      <c r="Q488" s="301" t="s">
        <v>782</v>
      </c>
      <c r="R488" s="301" t="s">
        <v>782</v>
      </c>
      <c r="S488" s="301" t="s">
        <v>782</v>
      </c>
      <c r="T488" s="301" t="s">
        <v>782</v>
      </c>
      <c r="U488" s="301" t="s">
        <v>782</v>
      </c>
      <c r="V488" s="301" t="s">
        <v>782</v>
      </c>
      <c r="W488" s="301" t="s">
        <v>782</v>
      </c>
      <c r="X488" s="301" t="s">
        <v>782</v>
      </c>
      <c r="Y488" s="301" t="s">
        <v>782</v>
      </c>
      <c r="Z488" s="310"/>
      <c r="AA488" s="310"/>
      <c r="AB488" s="301" t="s">
        <v>782</v>
      </c>
      <c r="AC488" s="312"/>
      <c r="AD488" s="301"/>
      <c r="AE488" s="322"/>
      <c r="AF488" s="301"/>
      <c r="AG488" s="296"/>
      <c r="AH488" s="408">
        <f t="shared" si="74"/>
        <v>0</v>
      </c>
      <c r="AI488" s="408">
        <f t="shared" si="75"/>
        <v>0</v>
      </c>
      <c r="AJ488" s="408">
        <f t="shared" si="76"/>
        <v>0</v>
      </c>
      <c r="AK488" s="408"/>
      <c r="AL488" s="408">
        <f t="shared" si="77"/>
        <v>0</v>
      </c>
      <c r="AM488" s="408">
        <f t="shared" si="78"/>
        <v>0</v>
      </c>
    </row>
    <row r="489" spans="1:39">
      <c r="A489" s="308">
        <v>479</v>
      </c>
      <c r="B489" s="111" t="s">
        <v>1638</v>
      </c>
      <c r="C489" s="54" t="s">
        <v>1408</v>
      </c>
      <c r="D489" s="277" t="s">
        <v>1409</v>
      </c>
      <c r="E489" s="306"/>
      <c r="F489" s="306"/>
      <c r="G489" s="306"/>
      <c r="H489" s="306"/>
      <c r="I489" s="306"/>
      <c r="J489" s="398">
        <f t="shared" si="79"/>
        <v>0</v>
      </c>
      <c r="K489" s="306"/>
      <c r="L489" s="306"/>
      <c r="M489" s="306"/>
      <c r="N489" s="306"/>
      <c r="O489" s="277" t="s">
        <v>782</v>
      </c>
      <c r="P489" s="301" t="s">
        <v>782</v>
      </c>
      <c r="Q489" s="301" t="s">
        <v>782</v>
      </c>
      <c r="R489" s="301" t="s">
        <v>782</v>
      </c>
      <c r="S489" s="301" t="s">
        <v>782</v>
      </c>
      <c r="T489" s="301" t="s">
        <v>782</v>
      </c>
      <c r="U489" s="301" t="s">
        <v>782</v>
      </c>
      <c r="V489" s="301" t="s">
        <v>782</v>
      </c>
      <c r="W489" s="301" t="s">
        <v>782</v>
      </c>
      <c r="X489" s="301" t="s">
        <v>782</v>
      </c>
      <c r="Y489" s="301" t="s">
        <v>782</v>
      </c>
      <c r="Z489" s="310"/>
      <c r="AA489" s="310"/>
      <c r="AB489" s="301" t="s">
        <v>782</v>
      </c>
      <c r="AC489" s="312"/>
      <c r="AD489" s="301"/>
      <c r="AE489" s="322"/>
      <c r="AF489" s="301"/>
      <c r="AG489" s="296"/>
      <c r="AH489" s="408">
        <f t="shared" si="74"/>
        <v>0</v>
      </c>
      <c r="AI489" s="408">
        <f t="shared" si="75"/>
        <v>0</v>
      </c>
      <c r="AJ489" s="408">
        <f t="shared" si="76"/>
        <v>0</v>
      </c>
      <c r="AK489" s="408"/>
      <c r="AL489" s="408">
        <f t="shared" si="77"/>
        <v>0</v>
      </c>
      <c r="AM489" s="408">
        <f t="shared" si="78"/>
        <v>0</v>
      </c>
    </row>
    <row r="490" spans="1:39" ht="27.6">
      <c r="A490" s="308">
        <v>480</v>
      </c>
      <c r="B490" s="294" t="s">
        <v>3036</v>
      </c>
      <c r="C490" s="54" t="s">
        <v>1408</v>
      </c>
      <c r="D490" s="306"/>
      <c r="E490" s="578">
        <f>MAX(E491,E496)</f>
        <v>0</v>
      </c>
      <c r="F490" s="399">
        <f>SUM(F491,F496)</f>
        <v>0</v>
      </c>
      <c r="G490" s="399">
        <f>MAX(G491,G496)</f>
        <v>0</v>
      </c>
      <c r="H490" s="399">
        <f>MAX(H491,H496)</f>
        <v>0</v>
      </c>
      <c r="I490" s="578">
        <f>MAX(I491,I496)</f>
        <v>0</v>
      </c>
      <c r="J490" s="398">
        <f t="shared" si="79"/>
        <v>0</v>
      </c>
      <c r="K490" s="399">
        <f>SUM(K491,K496)</f>
        <v>0</v>
      </c>
      <c r="L490" s="399">
        <f>SUM(L491,L496)</f>
        <v>0</v>
      </c>
      <c r="M490" s="399">
        <f>SUM(M491,M496)</f>
        <v>0</v>
      </c>
      <c r="N490" s="399">
        <f>SUM(N491,N496)</f>
        <v>0</v>
      </c>
      <c r="O490" s="277" t="s">
        <v>782</v>
      </c>
      <c r="P490" s="301" t="s">
        <v>782</v>
      </c>
      <c r="Q490" s="301" t="s">
        <v>782</v>
      </c>
      <c r="R490" s="301" t="s">
        <v>782</v>
      </c>
      <c r="S490" s="301" t="s">
        <v>782</v>
      </c>
      <c r="T490" s="301" t="s">
        <v>782</v>
      </c>
      <c r="U490" s="301" t="s">
        <v>782</v>
      </c>
      <c r="V490" s="301" t="s">
        <v>782</v>
      </c>
      <c r="W490" s="301" t="s">
        <v>782</v>
      </c>
      <c r="X490" s="301" t="s">
        <v>782</v>
      </c>
      <c r="Y490" s="301" t="s">
        <v>782</v>
      </c>
      <c r="Z490" s="301" t="s">
        <v>782</v>
      </c>
      <c r="AA490" s="301" t="s">
        <v>782</v>
      </c>
      <c r="AB490" s="301" t="s">
        <v>782</v>
      </c>
      <c r="AC490" s="312"/>
      <c r="AD490" s="301"/>
      <c r="AE490" s="322"/>
      <c r="AF490" s="301"/>
      <c r="AG490" s="400">
        <f>D490-E490</f>
        <v>0</v>
      </c>
      <c r="AH490" s="408">
        <f>F490-E490</f>
        <v>0</v>
      </c>
      <c r="AI490" s="408">
        <f>E490-G490</f>
        <v>0</v>
      </c>
      <c r="AJ490" s="408">
        <f>G490-H490</f>
        <v>0</v>
      </c>
      <c r="AK490" s="408">
        <f>D490-I490</f>
        <v>0</v>
      </c>
      <c r="AL490" s="408">
        <f>J490-I490</f>
        <v>0</v>
      </c>
      <c r="AM490" s="408">
        <f>J490-M490</f>
        <v>0</v>
      </c>
    </row>
    <row r="491" spans="1:39">
      <c r="A491" s="308">
        <v>481</v>
      </c>
      <c r="B491" s="111" t="s">
        <v>1676</v>
      </c>
      <c r="C491" s="54" t="s">
        <v>1408</v>
      </c>
      <c r="D491" s="277" t="s">
        <v>1409</v>
      </c>
      <c r="E491" s="399">
        <f>MAX(E492:E495)</f>
        <v>0</v>
      </c>
      <c r="F491" s="399">
        <f>SUM(F492:F495)</f>
        <v>0</v>
      </c>
      <c r="G491" s="399">
        <f>MAX(G492:G495)</f>
        <v>0</v>
      </c>
      <c r="H491" s="399">
        <f>MAX(H492:H495)</f>
        <v>0</v>
      </c>
      <c r="I491" s="399">
        <f>MAX(I492:I495)</f>
        <v>0</v>
      </c>
      <c r="J491" s="398">
        <f t="shared" si="79"/>
        <v>0</v>
      </c>
      <c r="K491" s="399">
        <f>SUM(K492:K495)</f>
        <v>0</v>
      </c>
      <c r="L491" s="399">
        <f>SUM(L492:L495)</f>
        <v>0</v>
      </c>
      <c r="M491" s="399">
        <f>SUM(M492:M495)</f>
        <v>0</v>
      </c>
      <c r="N491" s="399">
        <f>SUM(N492:N495)</f>
        <v>0</v>
      </c>
      <c r="O491" s="277" t="s">
        <v>782</v>
      </c>
      <c r="P491" s="301" t="s">
        <v>782</v>
      </c>
      <c r="Q491" s="301" t="s">
        <v>782</v>
      </c>
      <c r="R491" s="301" t="s">
        <v>782</v>
      </c>
      <c r="S491" s="301" t="s">
        <v>782</v>
      </c>
      <c r="T491" s="301" t="s">
        <v>782</v>
      </c>
      <c r="U491" s="301" t="s">
        <v>782</v>
      </c>
      <c r="V491" s="301" t="s">
        <v>782</v>
      </c>
      <c r="W491" s="301" t="s">
        <v>782</v>
      </c>
      <c r="X491" s="301" t="s">
        <v>782</v>
      </c>
      <c r="Y491" s="301" t="s">
        <v>782</v>
      </c>
      <c r="Z491" s="301" t="s">
        <v>782</v>
      </c>
      <c r="AA491" s="301" t="s">
        <v>782</v>
      </c>
      <c r="AB491" s="301" t="s">
        <v>782</v>
      </c>
      <c r="AC491" s="312"/>
      <c r="AD491" s="301"/>
      <c r="AE491" s="322"/>
      <c r="AF491" s="301"/>
      <c r="AG491" s="296"/>
      <c r="AH491" s="408">
        <f t="shared" si="74"/>
        <v>0</v>
      </c>
      <c r="AI491" s="408">
        <f t="shared" si="75"/>
        <v>0</v>
      </c>
      <c r="AJ491" s="408">
        <f t="shared" si="76"/>
        <v>0</v>
      </c>
      <c r="AK491" s="408"/>
      <c r="AL491" s="408">
        <f t="shared" si="77"/>
        <v>0</v>
      </c>
      <c r="AM491" s="408">
        <f t="shared" si="78"/>
        <v>0</v>
      </c>
    </row>
    <row r="492" spans="1:39">
      <c r="A492" s="308">
        <v>482</v>
      </c>
      <c r="B492" s="111" t="s">
        <v>1483</v>
      </c>
      <c r="C492" s="54" t="s">
        <v>1408</v>
      </c>
      <c r="D492" s="277" t="s">
        <v>1409</v>
      </c>
      <c r="E492" s="306"/>
      <c r="F492" s="306"/>
      <c r="G492" s="306"/>
      <c r="H492" s="306"/>
      <c r="I492" s="306"/>
      <c r="J492" s="398">
        <f t="shared" si="79"/>
        <v>0</v>
      </c>
      <c r="K492" s="306"/>
      <c r="L492" s="306"/>
      <c r="M492" s="306"/>
      <c r="N492" s="306"/>
      <c r="O492" s="386"/>
      <c r="P492" s="310"/>
      <c r="Q492" s="310"/>
      <c r="R492" s="310"/>
      <c r="S492" s="301" t="s">
        <v>782</v>
      </c>
      <c r="T492" s="301" t="s">
        <v>782</v>
      </c>
      <c r="U492" s="301" t="s">
        <v>782</v>
      </c>
      <c r="V492" s="301" t="s">
        <v>782</v>
      </c>
      <c r="W492" s="301" t="s">
        <v>782</v>
      </c>
      <c r="X492" s="301" t="s">
        <v>782</v>
      </c>
      <c r="Y492" s="301" t="s">
        <v>782</v>
      </c>
      <c r="Z492" s="301" t="s">
        <v>782</v>
      </c>
      <c r="AA492" s="301" t="s">
        <v>782</v>
      </c>
      <c r="AB492" s="310"/>
      <c r="AC492" s="312" t="s">
        <v>1854</v>
      </c>
      <c r="AD492" s="301"/>
      <c r="AE492" s="322"/>
      <c r="AF492" s="301"/>
      <c r="AG492" s="296"/>
      <c r="AH492" s="408">
        <f t="shared" si="74"/>
        <v>0</v>
      </c>
      <c r="AI492" s="408">
        <f t="shared" si="75"/>
        <v>0</v>
      </c>
      <c r="AJ492" s="408">
        <f t="shared" si="76"/>
        <v>0</v>
      </c>
      <c r="AK492" s="408"/>
      <c r="AL492" s="408">
        <f t="shared" si="77"/>
        <v>0</v>
      </c>
      <c r="AM492" s="408">
        <f t="shared" si="78"/>
        <v>0</v>
      </c>
    </row>
    <row r="493" spans="1:39">
      <c r="A493" s="308">
        <v>483</v>
      </c>
      <c r="B493" s="111" t="s">
        <v>1484</v>
      </c>
      <c r="C493" s="54" t="s">
        <v>1408</v>
      </c>
      <c r="D493" s="277" t="s">
        <v>1409</v>
      </c>
      <c r="E493" s="306"/>
      <c r="F493" s="306"/>
      <c r="G493" s="306"/>
      <c r="H493" s="306"/>
      <c r="I493" s="306"/>
      <c r="J493" s="398">
        <f t="shared" si="79"/>
        <v>0</v>
      </c>
      <c r="K493" s="306"/>
      <c r="L493" s="306"/>
      <c r="M493" s="306"/>
      <c r="N493" s="306"/>
      <c r="O493" s="277" t="s">
        <v>782</v>
      </c>
      <c r="P493" s="310"/>
      <c r="Q493" s="310"/>
      <c r="R493" s="301" t="s">
        <v>782</v>
      </c>
      <c r="S493" s="301" t="s">
        <v>782</v>
      </c>
      <c r="T493" s="301" t="s">
        <v>782</v>
      </c>
      <c r="U493" s="385"/>
      <c r="V493" s="301" t="s">
        <v>782</v>
      </c>
      <c r="W493" s="301" t="s">
        <v>782</v>
      </c>
      <c r="X493" s="301" t="s">
        <v>782</v>
      </c>
      <c r="Y493" s="301" t="s">
        <v>782</v>
      </c>
      <c r="Z493" s="301" t="s">
        <v>782</v>
      </c>
      <c r="AA493" s="301" t="s">
        <v>782</v>
      </c>
      <c r="AB493" s="310"/>
      <c r="AC493" s="312"/>
      <c r="AD493" s="301"/>
      <c r="AE493" s="322"/>
      <c r="AF493" s="301"/>
      <c r="AG493" s="296"/>
      <c r="AH493" s="408">
        <f t="shared" si="74"/>
        <v>0</v>
      </c>
      <c r="AI493" s="408">
        <f t="shared" si="75"/>
        <v>0</v>
      </c>
      <c r="AJ493" s="408">
        <f t="shared" si="76"/>
        <v>0</v>
      </c>
      <c r="AK493" s="408"/>
      <c r="AL493" s="408">
        <f t="shared" si="77"/>
        <v>0</v>
      </c>
      <c r="AM493" s="408">
        <f t="shared" si="78"/>
        <v>0</v>
      </c>
    </row>
    <row r="494" spans="1:39" ht="27.6">
      <c r="A494" s="308">
        <v>484</v>
      </c>
      <c r="B494" s="111" t="s">
        <v>1485</v>
      </c>
      <c r="C494" s="54" t="s">
        <v>1408</v>
      </c>
      <c r="D494" s="277" t="s">
        <v>1409</v>
      </c>
      <c r="E494" s="306"/>
      <c r="F494" s="306"/>
      <c r="G494" s="306"/>
      <c r="H494" s="306"/>
      <c r="I494" s="306"/>
      <c r="J494" s="398">
        <f t="shared" si="79"/>
        <v>0</v>
      </c>
      <c r="K494" s="306"/>
      <c r="L494" s="306"/>
      <c r="M494" s="306"/>
      <c r="N494" s="306"/>
      <c r="O494" s="277" t="s">
        <v>782</v>
      </c>
      <c r="P494" s="301" t="s">
        <v>782</v>
      </c>
      <c r="Q494" s="310"/>
      <c r="R494" s="310"/>
      <c r="S494" s="301" t="s">
        <v>782</v>
      </c>
      <c r="T494" s="301" t="s">
        <v>782</v>
      </c>
      <c r="U494" s="385"/>
      <c r="V494" s="301" t="s">
        <v>782</v>
      </c>
      <c r="W494" s="301" t="s">
        <v>782</v>
      </c>
      <c r="X494" s="301" t="s">
        <v>782</v>
      </c>
      <c r="Y494" s="301" t="s">
        <v>782</v>
      </c>
      <c r="Z494" s="301" t="s">
        <v>782</v>
      </c>
      <c r="AA494" s="301" t="s">
        <v>782</v>
      </c>
      <c r="AB494" s="310"/>
      <c r="AC494" s="312" t="s">
        <v>1854</v>
      </c>
      <c r="AD494" s="301"/>
      <c r="AE494" s="322"/>
      <c r="AF494" s="301"/>
      <c r="AG494" s="296"/>
      <c r="AH494" s="408">
        <f t="shared" si="74"/>
        <v>0</v>
      </c>
      <c r="AI494" s="408">
        <f t="shared" si="75"/>
        <v>0</v>
      </c>
      <c r="AJ494" s="408">
        <f t="shared" si="76"/>
        <v>0</v>
      </c>
      <c r="AK494" s="408"/>
      <c r="AL494" s="408">
        <f t="shared" si="77"/>
        <v>0</v>
      </c>
      <c r="AM494" s="408">
        <f t="shared" si="78"/>
        <v>0</v>
      </c>
    </row>
    <row r="495" spans="1:39">
      <c r="A495" s="308">
        <v>485</v>
      </c>
      <c r="B495" s="111" t="s">
        <v>1419</v>
      </c>
      <c r="C495" s="54" t="s">
        <v>1408</v>
      </c>
      <c r="D495" s="277" t="s">
        <v>1409</v>
      </c>
      <c r="E495" s="306"/>
      <c r="F495" s="306"/>
      <c r="G495" s="306"/>
      <c r="H495" s="306"/>
      <c r="I495" s="306"/>
      <c r="J495" s="398">
        <f t="shared" si="79"/>
        <v>0</v>
      </c>
      <c r="K495" s="306"/>
      <c r="L495" s="306"/>
      <c r="M495" s="306"/>
      <c r="N495" s="306"/>
      <c r="O495" s="277" t="s">
        <v>782</v>
      </c>
      <c r="P495" s="301" t="s">
        <v>782</v>
      </c>
      <c r="Q495" s="301" t="s">
        <v>782</v>
      </c>
      <c r="R495" s="301" t="s">
        <v>782</v>
      </c>
      <c r="S495" s="301" t="s">
        <v>782</v>
      </c>
      <c r="T495" s="301" t="s">
        <v>782</v>
      </c>
      <c r="U495" s="301" t="s">
        <v>782</v>
      </c>
      <c r="V495" s="301" t="s">
        <v>782</v>
      </c>
      <c r="W495" s="301" t="s">
        <v>782</v>
      </c>
      <c r="X495" s="301" t="s">
        <v>782</v>
      </c>
      <c r="Y495" s="301" t="s">
        <v>782</v>
      </c>
      <c r="Z495" s="301" t="s">
        <v>782</v>
      </c>
      <c r="AA495" s="301" t="s">
        <v>782</v>
      </c>
      <c r="AB495" s="312" t="s">
        <v>782</v>
      </c>
      <c r="AC495" s="312"/>
      <c r="AD495" s="301"/>
      <c r="AE495" s="322"/>
      <c r="AF495" s="301"/>
      <c r="AG495" s="296"/>
      <c r="AH495" s="408">
        <f t="shared" si="74"/>
        <v>0</v>
      </c>
      <c r="AI495" s="408">
        <f t="shared" si="75"/>
        <v>0</v>
      </c>
      <c r="AJ495" s="408">
        <f t="shared" si="76"/>
        <v>0</v>
      </c>
      <c r="AK495" s="408"/>
      <c r="AL495" s="408">
        <f t="shared" si="77"/>
        <v>0</v>
      </c>
      <c r="AM495" s="408">
        <f t="shared" si="78"/>
        <v>0</v>
      </c>
    </row>
    <row r="496" spans="1:39">
      <c r="A496" s="308">
        <v>486</v>
      </c>
      <c r="B496" s="111" t="s">
        <v>1643</v>
      </c>
      <c r="C496" s="54" t="s">
        <v>1408</v>
      </c>
      <c r="D496" s="277" t="s">
        <v>1409</v>
      </c>
      <c r="E496" s="399">
        <f>MAX(E497:E500)</f>
        <v>0</v>
      </c>
      <c r="F496" s="399">
        <f>SUM(F497:F500)</f>
        <v>0</v>
      </c>
      <c r="G496" s="399">
        <f>MAX(G497:G500)</f>
        <v>0</v>
      </c>
      <c r="H496" s="399">
        <f>MAX(H497:H500)</f>
        <v>0</v>
      </c>
      <c r="I496" s="399">
        <f>MAX(I497:I500)</f>
        <v>0</v>
      </c>
      <c r="J496" s="398">
        <f t="shared" si="79"/>
        <v>0</v>
      </c>
      <c r="K496" s="399">
        <f>SUM(K497:K500)</f>
        <v>0</v>
      </c>
      <c r="L496" s="399">
        <f>SUM(L497:L500)</f>
        <v>0</v>
      </c>
      <c r="M496" s="399">
        <f>SUM(M497:M500)</f>
        <v>0</v>
      </c>
      <c r="N496" s="399">
        <f>SUM(N497:N500)</f>
        <v>0</v>
      </c>
      <c r="O496" s="277" t="s">
        <v>782</v>
      </c>
      <c r="P496" s="301" t="s">
        <v>782</v>
      </c>
      <c r="Q496" s="301" t="s">
        <v>782</v>
      </c>
      <c r="R496" s="301" t="s">
        <v>782</v>
      </c>
      <c r="S496" s="301" t="s">
        <v>782</v>
      </c>
      <c r="T496" s="301" t="s">
        <v>782</v>
      </c>
      <c r="U496" s="301" t="s">
        <v>782</v>
      </c>
      <c r="V496" s="301" t="s">
        <v>782</v>
      </c>
      <c r="W496" s="301" t="s">
        <v>782</v>
      </c>
      <c r="X496" s="301" t="s">
        <v>782</v>
      </c>
      <c r="Y496" s="301" t="s">
        <v>782</v>
      </c>
      <c r="Z496" s="301" t="s">
        <v>782</v>
      </c>
      <c r="AA496" s="301" t="s">
        <v>782</v>
      </c>
      <c r="AB496" s="301" t="s">
        <v>782</v>
      </c>
      <c r="AC496" s="312"/>
      <c r="AD496" s="301"/>
      <c r="AE496" s="322"/>
      <c r="AF496" s="301"/>
      <c r="AG496" s="296"/>
      <c r="AH496" s="408">
        <f t="shared" si="74"/>
        <v>0</v>
      </c>
      <c r="AI496" s="408">
        <f t="shared" si="75"/>
        <v>0</v>
      </c>
      <c r="AJ496" s="408">
        <f t="shared" si="76"/>
        <v>0</v>
      </c>
      <c r="AK496" s="408"/>
      <c r="AL496" s="408">
        <f t="shared" si="77"/>
        <v>0</v>
      </c>
      <c r="AM496" s="408">
        <f t="shared" si="78"/>
        <v>0</v>
      </c>
    </row>
    <row r="497" spans="1:39">
      <c r="A497" s="308">
        <v>487</v>
      </c>
      <c r="B497" s="111" t="s">
        <v>1475</v>
      </c>
      <c r="C497" s="54" t="s">
        <v>1408</v>
      </c>
      <c r="D497" s="277" t="s">
        <v>1409</v>
      </c>
      <c r="E497" s="306"/>
      <c r="F497" s="306"/>
      <c r="G497" s="306"/>
      <c r="H497" s="306"/>
      <c r="I497" s="306"/>
      <c r="J497" s="398">
        <f t="shared" si="79"/>
        <v>0</v>
      </c>
      <c r="K497" s="306"/>
      <c r="L497" s="306"/>
      <c r="M497" s="306"/>
      <c r="N497" s="306"/>
      <c r="O497" s="277" t="s">
        <v>782</v>
      </c>
      <c r="P497" s="301" t="s">
        <v>782</v>
      </c>
      <c r="Q497" s="301" t="s">
        <v>782</v>
      </c>
      <c r="R497" s="301" t="s">
        <v>782</v>
      </c>
      <c r="S497" s="301" t="s">
        <v>782</v>
      </c>
      <c r="T497" s="301" t="s">
        <v>782</v>
      </c>
      <c r="U497" s="301" t="s">
        <v>782</v>
      </c>
      <c r="V497" s="301" t="s">
        <v>782</v>
      </c>
      <c r="W497" s="301" t="s">
        <v>782</v>
      </c>
      <c r="X497" s="301" t="s">
        <v>782</v>
      </c>
      <c r="Y497" s="301" t="s">
        <v>782</v>
      </c>
      <c r="Z497" s="310"/>
      <c r="AA497" s="310"/>
      <c r="AB497" s="301" t="s">
        <v>782</v>
      </c>
      <c r="AC497" s="312"/>
      <c r="AD497" s="301"/>
      <c r="AE497" s="322"/>
      <c r="AF497" s="301"/>
      <c r="AG497" s="296"/>
      <c r="AH497" s="408">
        <f t="shared" si="74"/>
        <v>0</v>
      </c>
      <c r="AI497" s="408">
        <f t="shared" si="75"/>
        <v>0</v>
      </c>
      <c r="AJ497" s="408">
        <f t="shared" si="76"/>
        <v>0</v>
      </c>
      <c r="AK497" s="408"/>
      <c r="AL497" s="408">
        <f t="shared" si="77"/>
        <v>0</v>
      </c>
      <c r="AM497" s="408">
        <f t="shared" si="78"/>
        <v>0</v>
      </c>
    </row>
    <row r="498" spans="1:39">
      <c r="A498" s="308">
        <v>488</v>
      </c>
      <c r="B498" s="111" t="s">
        <v>1639</v>
      </c>
      <c r="C498" s="54" t="s">
        <v>1408</v>
      </c>
      <c r="D498" s="277" t="s">
        <v>1409</v>
      </c>
      <c r="E498" s="306"/>
      <c r="F498" s="306"/>
      <c r="G498" s="306"/>
      <c r="H498" s="306"/>
      <c r="I498" s="306"/>
      <c r="J498" s="398">
        <f t="shared" si="79"/>
        <v>0</v>
      </c>
      <c r="K498" s="306"/>
      <c r="L498" s="306"/>
      <c r="M498" s="306"/>
      <c r="N498" s="306"/>
      <c r="O498" s="277" t="s">
        <v>782</v>
      </c>
      <c r="P498" s="301" t="s">
        <v>782</v>
      </c>
      <c r="Q498" s="301" t="s">
        <v>782</v>
      </c>
      <c r="R498" s="301" t="s">
        <v>782</v>
      </c>
      <c r="S498" s="301" t="s">
        <v>782</v>
      </c>
      <c r="T498" s="301" t="s">
        <v>782</v>
      </c>
      <c r="U498" s="301" t="s">
        <v>782</v>
      </c>
      <c r="V498" s="301" t="s">
        <v>782</v>
      </c>
      <c r="W498" s="301" t="s">
        <v>782</v>
      </c>
      <c r="X498" s="301" t="s">
        <v>782</v>
      </c>
      <c r="Y498" s="301" t="s">
        <v>782</v>
      </c>
      <c r="Z498" s="310"/>
      <c r="AA498" s="310"/>
      <c r="AB498" s="301" t="s">
        <v>782</v>
      </c>
      <c r="AC498" s="312"/>
      <c r="AD498" s="301"/>
      <c r="AE498" s="322"/>
      <c r="AF498" s="301"/>
      <c r="AG498" s="296"/>
      <c r="AH498" s="408">
        <f t="shared" si="74"/>
        <v>0</v>
      </c>
      <c r="AI498" s="408">
        <f t="shared" si="75"/>
        <v>0</v>
      </c>
      <c r="AJ498" s="408">
        <f t="shared" si="76"/>
        <v>0</v>
      </c>
      <c r="AK498" s="408"/>
      <c r="AL498" s="408">
        <f t="shared" si="77"/>
        <v>0</v>
      </c>
      <c r="AM498" s="408">
        <f t="shared" si="78"/>
        <v>0</v>
      </c>
    </row>
    <row r="499" spans="1:39">
      <c r="A499" s="308">
        <v>489</v>
      </c>
      <c r="B499" s="111" t="s">
        <v>1697</v>
      </c>
      <c r="C499" s="54" t="s">
        <v>1408</v>
      </c>
      <c r="D499" s="277" t="s">
        <v>1409</v>
      </c>
      <c r="E499" s="306"/>
      <c r="F499" s="306"/>
      <c r="G499" s="306"/>
      <c r="H499" s="306"/>
      <c r="I499" s="306"/>
      <c r="J499" s="398">
        <f t="shared" si="79"/>
        <v>0</v>
      </c>
      <c r="K499" s="306"/>
      <c r="L499" s="306"/>
      <c r="M499" s="306"/>
      <c r="N499" s="306"/>
      <c r="O499" s="277" t="s">
        <v>782</v>
      </c>
      <c r="P499" s="301" t="s">
        <v>782</v>
      </c>
      <c r="Q499" s="301" t="s">
        <v>782</v>
      </c>
      <c r="R499" s="301" t="s">
        <v>782</v>
      </c>
      <c r="S499" s="301" t="s">
        <v>782</v>
      </c>
      <c r="T499" s="301" t="s">
        <v>782</v>
      </c>
      <c r="U499" s="301" t="s">
        <v>782</v>
      </c>
      <c r="V499" s="301" t="s">
        <v>782</v>
      </c>
      <c r="W499" s="301" t="s">
        <v>782</v>
      </c>
      <c r="X499" s="301" t="s">
        <v>782</v>
      </c>
      <c r="Y499" s="301" t="s">
        <v>782</v>
      </c>
      <c r="Z499" s="310"/>
      <c r="AA499" s="310"/>
      <c r="AB499" s="301" t="s">
        <v>782</v>
      </c>
      <c r="AC499" s="312"/>
      <c r="AD499" s="301"/>
      <c r="AE499" s="322"/>
      <c r="AF499" s="301"/>
      <c r="AG499" s="296"/>
      <c r="AH499" s="408">
        <f t="shared" si="74"/>
        <v>0</v>
      </c>
      <c r="AI499" s="408">
        <f t="shared" si="75"/>
        <v>0</v>
      </c>
      <c r="AJ499" s="408">
        <f t="shared" si="76"/>
        <v>0</v>
      </c>
      <c r="AK499" s="408"/>
      <c r="AL499" s="408">
        <f t="shared" si="77"/>
        <v>0</v>
      </c>
      <c r="AM499" s="408">
        <f t="shared" si="78"/>
        <v>0</v>
      </c>
    </row>
    <row r="500" spans="1:39">
      <c r="A500" s="308">
        <v>490</v>
      </c>
      <c r="B500" s="111" t="s">
        <v>1638</v>
      </c>
      <c r="C500" s="54" t="s">
        <v>1408</v>
      </c>
      <c r="D500" s="277" t="s">
        <v>1409</v>
      </c>
      <c r="E500" s="306"/>
      <c r="F500" s="306"/>
      <c r="G500" s="306"/>
      <c r="H500" s="306"/>
      <c r="I500" s="306"/>
      <c r="J500" s="398">
        <f t="shared" si="79"/>
        <v>0</v>
      </c>
      <c r="K500" s="306"/>
      <c r="L500" s="306"/>
      <c r="M500" s="306"/>
      <c r="N500" s="306"/>
      <c r="O500" s="277" t="s">
        <v>782</v>
      </c>
      <c r="P500" s="301" t="s">
        <v>782</v>
      </c>
      <c r="Q500" s="301" t="s">
        <v>782</v>
      </c>
      <c r="R500" s="301" t="s">
        <v>782</v>
      </c>
      <c r="S500" s="301" t="s">
        <v>782</v>
      </c>
      <c r="T500" s="301" t="s">
        <v>782</v>
      </c>
      <c r="U500" s="301" t="s">
        <v>782</v>
      </c>
      <c r="V500" s="301" t="s">
        <v>782</v>
      </c>
      <c r="W500" s="301" t="s">
        <v>782</v>
      </c>
      <c r="X500" s="301" t="s">
        <v>782</v>
      </c>
      <c r="Y500" s="301" t="s">
        <v>782</v>
      </c>
      <c r="Z500" s="310"/>
      <c r="AA500" s="310"/>
      <c r="AB500" s="301" t="s">
        <v>782</v>
      </c>
      <c r="AC500" s="312"/>
      <c r="AD500" s="301"/>
      <c r="AE500" s="322"/>
      <c r="AF500" s="301"/>
      <c r="AG500" s="296"/>
      <c r="AH500" s="408">
        <f t="shared" si="74"/>
        <v>0</v>
      </c>
      <c r="AI500" s="408">
        <f t="shared" si="75"/>
        <v>0</v>
      </c>
      <c r="AJ500" s="408">
        <f t="shared" si="76"/>
        <v>0</v>
      </c>
      <c r="AK500" s="408"/>
      <c r="AL500" s="408">
        <f t="shared" si="77"/>
        <v>0</v>
      </c>
      <c r="AM500" s="408">
        <f t="shared" si="78"/>
        <v>0</v>
      </c>
    </row>
    <row r="501" spans="1:39" ht="27.6">
      <c r="A501" s="308">
        <v>491</v>
      </c>
      <c r="B501" s="294" t="s">
        <v>3037</v>
      </c>
      <c r="C501" s="54" t="s">
        <v>1408</v>
      </c>
      <c r="D501" s="306"/>
      <c r="E501" s="578">
        <f>MAX(E502,E506)</f>
        <v>0</v>
      </c>
      <c r="F501" s="399">
        <f>SUM(F502,F506)</f>
        <v>0</v>
      </c>
      <c r="G501" s="399">
        <f>MAX(G502,G506)</f>
        <v>0</v>
      </c>
      <c r="H501" s="399">
        <f>MAX(H502,H506)</f>
        <v>0</v>
      </c>
      <c r="I501" s="578">
        <f>MAX(I502,I506)</f>
        <v>0</v>
      </c>
      <c r="J501" s="398">
        <f t="shared" si="79"/>
        <v>0</v>
      </c>
      <c r="K501" s="399">
        <f>SUM(K502,K506)</f>
        <v>0</v>
      </c>
      <c r="L501" s="399">
        <f>SUM(L502,L506)</f>
        <v>0</v>
      </c>
      <c r="M501" s="399">
        <f>SUM(M502,M506)</f>
        <v>0</v>
      </c>
      <c r="N501" s="399">
        <f>SUM(N502,N506)</f>
        <v>0</v>
      </c>
      <c r="O501" s="277" t="s">
        <v>782</v>
      </c>
      <c r="P501" s="301" t="s">
        <v>782</v>
      </c>
      <c r="Q501" s="301" t="s">
        <v>782</v>
      </c>
      <c r="R501" s="301" t="s">
        <v>782</v>
      </c>
      <c r="S501" s="301" t="s">
        <v>782</v>
      </c>
      <c r="T501" s="301" t="s">
        <v>782</v>
      </c>
      <c r="U501" s="301" t="s">
        <v>782</v>
      </c>
      <c r="V501" s="301" t="s">
        <v>782</v>
      </c>
      <c r="W501" s="301" t="s">
        <v>782</v>
      </c>
      <c r="X501" s="301" t="s">
        <v>782</v>
      </c>
      <c r="Y501" s="301" t="s">
        <v>782</v>
      </c>
      <c r="Z501" s="301" t="s">
        <v>782</v>
      </c>
      <c r="AA501" s="301" t="s">
        <v>782</v>
      </c>
      <c r="AB501" s="301" t="s">
        <v>782</v>
      </c>
      <c r="AC501" s="312"/>
      <c r="AD501" s="301"/>
      <c r="AE501" s="322"/>
      <c r="AF501" s="301"/>
      <c r="AG501" s="400">
        <f>D501-E501</f>
        <v>0</v>
      </c>
      <c r="AH501" s="408">
        <f>F501-E501</f>
        <v>0</v>
      </c>
      <c r="AI501" s="408">
        <f>E501-G501</f>
        <v>0</v>
      </c>
      <c r="AJ501" s="408">
        <f>G501-H501</f>
        <v>0</v>
      </c>
      <c r="AK501" s="408">
        <f>D501-I501</f>
        <v>0</v>
      </c>
      <c r="AL501" s="408">
        <f>J501-I501</f>
        <v>0</v>
      </c>
      <c r="AM501" s="408">
        <f>J501-M501</f>
        <v>0</v>
      </c>
    </row>
    <row r="502" spans="1:39">
      <c r="A502" s="308">
        <v>492</v>
      </c>
      <c r="B502" s="111" t="s">
        <v>1676</v>
      </c>
      <c r="C502" s="54" t="s">
        <v>1408</v>
      </c>
      <c r="D502" s="277" t="s">
        <v>1409</v>
      </c>
      <c r="E502" s="399">
        <f>MAX(E503:E505)</f>
        <v>0</v>
      </c>
      <c r="F502" s="399">
        <f>SUM(F503:F505)</f>
        <v>0</v>
      </c>
      <c r="G502" s="399">
        <f>MAX(G503:G505)</f>
        <v>0</v>
      </c>
      <c r="H502" s="399">
        <f>MAX(H503:H505)</f>
        <v>0</v>
      </c>
      <c r="I502" s="399">
        <f>MAX(I503:I505)</f>
        <v>0</v>
      </c>
      <c r="J502" s="398">
        <f t="shared" si="79"/>
        <v>0</v>
      </c>
      <c r="K502" s="399">
        <f>SUM(K503:K505)</f>
        <v>0</v>
      </c>
      <c r="L502" s="399">
        <f>SUM(L503:L505)</f>
        <v>0</v>
      </c>
      <c r="M502" s="399">
        <f>SUM(M503:M505)</f>
        <v>0</v>
      </c>
      <c r="N502" s="399">
        <f>SUM(N503:N505)</f>
        <v>0</v>
      </c>
      <c r="O502" s="277" t="s">
        <v>782</v>
      </c>
      <c r="P502" s="301" t="s">
        <v>782</v>
      </c>
      <c r="Q502" s="301" t="s">
        <v>782</v>
      </c>
      <c r="R502" s="301" t="s">
        <v>782</v>
      </c>
      <c r="S502" s="301" t="s">
        <v>782</v>
      </c>
      <c r="T502" s="301" t="s">
        <v>782</v>
      </c>
      <c r="U502" s="301" t="s">
        <v>782</v>
      </c>
      <c r="V502" s="301" t="s">
        <v>782</v>
      </c>
      <c r="W502" s="301" t="s">
        <v>782</v>
      </c>
      <c r="X502" s="301" t="s">
        <v>782</v>
      </c>
      <c r="Y502" s="301" t="s">
        <v>782</v>
      </c>
      <c r="Z502" s="301" t="s">
        <v>782</v>
      </c>
      <c r="AA502" s="301" t="s">
        <v>782</v>
      </c>
      <c r="AB502" s="301" t="s">
        <v>782</v>
      </c>
      <c r="AC502" s="312"/>
      <c r="AD502" s="301"/>
      <c r="AE502" s="322"/>
      <c r="AF502" s="301"/>
      <c r="AG502" s="296"/>
      <c r="AH502" s="408">
        <f t="shared" si="74"/>
        <v>0</v>
      </c>
      <c r="AI502" s="408">
        <f t="shared" si="75"/>
        <v>0</v>
      </c>
      <c r="AJ502" s="408">
        <f t="shared" si="76"/>
        <v>0</v>
      </c>
      <c r="AK502" s="408"/>
      <c r="AL502" s="408">
        <f t="shared" si="77"/>
        <v>0</v>
      </c>
      <c r="AM502" s="408">
        <f t="shared" si="78"/>
        <v>0</v>
      </c>
    </row>
    <row r="503" spans="1:39">
      <c r="A503" s="308">
        <v>493</v>
      </c>
      <c r="B503" s="111" t="s">
        <v>1486</v>
      </c>
      <c r="C503" s="54" t="s">
        <v>1408</v>
      </c>
      <c r="D503" s="277" t="s">
        <v>1409</v>
      </c>
      <c r="E503" s="306"/>
      <c r="F503" s="306"/>
      <c r="G503" s="306"/>
      <c r="H503" s="306"/>
      <c r="I503" s="306"/>
      <c r="J503" s="398">
        <f t="shared" si="79"/>
        <v>0</v>
      </c>
      <c r="K503" s="306"/>
      <c r="L503" s="306"/>
      <c r="M503" s="306"/>
      <c r="N503" s="306"/>
      <c r="O503" s="277" t="s">
        <v>782</v>
      </c>
      <c r="P503" s="301" t="s">
        <v>782</v>
      </c>
      <c r="Q503" s="301" t="s">
        <v>782</v>
      </c>
      <c r="R503" s="310"/>
      <c r="S503" s="301" t="s">
        <v>782</v>
      </c>
      <c r="T503" s="385"/>
      <c r="U503" s="301" t="s">
        <v>782</v>
      </c>
      <c r="V503" s="301" t="s">
        <v>782</v>
      </c>
      <c r="W503" s="301" t="s">
        <v>782</v>
      </c>
      <c r="X503" s="301" t="s">
        <v>782</v>
      </c>
      <c r="Y503" s="301" t="s">
        <v>782</v>
      </c>
      <c r="Z503" s="301" t="s">
        <v>782</v>
      </c>
      <c r="AA503" s="301" t="s">
        <v>782</v>
      </c>
      <c r="AB503" s="310"/>
      <c r="AC503" s="312" t="str">
        <f>R8</f>
        <v>% заселенных растений (органов)</v>
      </c>
      <c r="AD503" s="301"/>
      <c r="AE503" s="322"/>
      <c r="AF503" s="301"/>
      <c r="AG503" s="296"/>
      <c r="AH503" s="408">
        <f t="shared" si="74"/>
        <v>0</v>
      </c>
      <c r="AI503" s="408">
        <f t="shared" si="75"/>
        <v>0</v>
      </c>
      <c r="AJ503" s="408">
        <f t="shared" si="76"/>
        <v>0</v>
      </c>
      <c r="AK503" s="408"/>
      <c r="AL503" s="408">
        <f t="shared" si="77"/>
        <v>0</v>
      </c>
      <c r="AM503" s="408">
        <f t="shared" si="78"/>
        <v>0</v>
      </c>
    </row>
    <row r="504" spans="1:39">
      <c r="A504" s="308">
        <v>494</v>
      </c>
      <c r="B504" s="111" t="s">
        <v>1487</v>
      </c>
      <c r="C504" s="54" t="s">
        <v>1408</v>
      </c>
      <c r="D504" s="277" t="s">
        <v>1409</v>
      </c>
      <c r="E504" s="306"/>
      <c r="F504" s="306"/>
      <c r="G504" s="306"/>
      <c r="H504" s="306"/>
      <c r="I504" s="306"/>
      <c r="J504" s="398">
        <f t="shared" si="79"/>
        <v>0</v>
      </c>
      <c r="K504" s="306"/>
      <c r="L504" s="306"/>
      <c r="M504" s="306"/>
      <c r="N504" s="306"/>
      <c r="O504" s="277" t="s">
        <v>782</v>
      </c>
      <c r="P504" s="301" t="s">
        <v>782</v>
      </c>
      <c r="Q504" s="310"/>
      <c r="R504" s="301" t="s">
        <v>782</v>
      </c>
      <c r="S504" s="301" t="s">
        <v>782</v>
      </c>
      <c r="T504" s="301" t="s">
        <v>782</v>
      </c>
      <c r="U504" s="385"/>
      <c r="V504" s="301" t="s">
        <v>782</v>
      </c>
      <c r="W504" s="301" t="s">
        <v>782</v>
      </c>
      <c r="X504" s="301" t="s">
        <v>782</v>
      </c>
      <c r="Y504" s="301" t="s">
        <v>782</v>
      </c>
      <c r="Z504" s="301" t="s">
        <v>782</v>
      </c>
      <c r="AA504" s="301" t="s">
        <v>782</v>
      </c>
      <c r="AB504" s="310"/>
      <c r="AC504" s="312" t="str">
        <f>Q8</f>
        <v>экз./растение (орган)</v>
      </c>
      <c r="AD504" s="301"/>
      <c r="AE504" s="322"/>
      <c r="AF504" s="301"/>
      <c r="AG504" s="296"/>
      <c r="AH504" s="408">
        <f t="shared" si="74"/>
        <v>0</v>
      </c>
      <c r="AI504" s="408">
        <f t="shared" si="75"/>
        <v>0</v>
      </c>
      <c r="AJ504" s="408">
        <f t="shared" si="76"/>
        <v>0</v>
      </c>
      <c r="AK504" s="408"/>
      <c r="AL504" s="408">
        <f t="shared" si="77"/>
        <v>0</v>
      </c>
      <c r="AM504" s="408">
        <f t="shared" si="78"/>
        <v>0</v>
      </c>
    </row>
    <row r="505" spans="1:39">
      <c r="A505" s="308">
        <v>495</v>
      </c>
      <c r="B505" s="111" t="s">
        <v>1419</v>
      </c>
      <c r="C505" s="54" t="s">
        <v>1408</v>
      </c>
      <c r="D505" s="277" t="s">
        <v>1409</v>
      </c>
      <c r="E505" s="306"/>
      <c r="F505" s="306"/>
      <c r="G505" s="306"/>
      <c r="H505" s="306"/>
      <c r="I505" s="306"/>
      <c r="J505" s="398">
        <f t="shared" si="79"/>
        <v>0</v>
      </c>
      <c r="K505" s="306"/>
      <c r="L505" s="306"/>
      <c r="M505" s="306"/>
      <c r="N505" s="306"/>
      <c r="O505" s="277" t="s">
        <v>782</v>
      </c>
      <c r="P505" s="301" t="s">
        <v>782</v>
      </c>
      <c r="Q505" s="301" t="s">
        <v>782</v>
      </c>
      <c r="R505" s="301" t="s">
        <v>782</v>
      </c>
      <c r="S505" s="301" t="s">
        <v>782</v>
      </c>
      <c r="T505" s="301" t="s">
        <v>782</v>
      </c>
      <c r="U505" s="301" t="s">
        <v>782</v>
      </c>
      <c r="V505" s="301" t="s">
        <v>782</v>
      </c>
      <c r="W505" s="301" t="s">
        <v>782</v>
      </c>
      <c r="X505" s="301" t="s">
        <v>782</v>
      </c>
      <c r="Y505" s="301" t="s">
        <v>782</v>
      </c>
      <c r="Z505" s="301" t="s">
        <v>782</v>
      </c>
      <c r="AA505" s="301" t="s">
        <v>782</v>
      </c>
      <c r="AB505" s="312" t="s">
        <v>782</v>
      </c>
      <c r="AC505" s="312"/>
      <c r="AD505" s="301"/>
      <c r="AE505" s="322"/>
      <c r="AF505" s="301"/>
      <c r="AG505" s="296"/>
      <c r="AH505" s="408">
        <f t="shared" si="74"/>
        <v>0</v>
      </c>
      <c r="AI505" s="408">
        <f t="shared" si="75"/>
        <v>0</v>
      </c>
      <c r="AJ505" s="408">
        <f t="shared" si="76"/>
        <v>0</v>
      </c>
      <c r="AK505" s="408"/>
      <c r="AL505" s="408">
        <f t="shared" si="77"/>
        <v>0</v>
      </c>
      <c r="AM505" s="408">
        <f t="shared" si="78"/>
        <v>0</v>
      </c>
    </row>
    <row r="506" spans="1:39">
      <c r="A506" s="308">
        <v>496</v>
      </c>
      <c r="B506" s="111" t="s">
        <v>1643</v>
      </c>
      <c r="C506" s="54" t="s">
        <v>1408</v>
      </c>
      <c r="D506" s="277" t="s">
        <v>1409</v>
      </c>
      <c r="E506" s="399">
        <f>MAX(E507:E511)</f>
        <v>0</v>
      </c>
      <c r="F506" s="399">
        <f>SUM(F507:F511)</f>
        <v>0</v>
      </c>
      <c r="G506" s="399">
        <f>MAX(G507:G511)</f>
        <v>0</v>
      </c>
      <c r="H506" s="399">
        <f>MAX(H507:H511)</f>
        <v>0</v>
      </c>
      <c r="I506" s="399">
        <f>MAX(I507:I511)</f>
        <v>0</v>
      </c>
      <c r="J506" s="398">
        <f t="shared" si="79"/>
        <v>0</v>
      </c>
      <c r="K506" s="399">
        <f>SUM(K507:K511)</f>
        <v>0</v>
      </c>
      <c r="L506" s="399">
        <f>SUM(L507:L511)</f>
        <v>0</v>
      </c>
      <c r="M506" s="399">
        <f>SUM(M507:M511)</f>
        <v>0</v>
      </c>
      <c r="N506" s="399">
        <f>SUM(N507:N511)</f>
        <v>0</v>
      </c>
      <c r="O506" s="277" t="s">
        <v>782</v>
      </c>
      <c r="P506" s="301" t="s">
        <v>782</v>
      </c>
      <c r="Q506" s="301" t="s">
        <v>782</v>
      </c>
      <c r="R506" s="301" t="s">
        <v>782</v>
      </c>
      <c r="S506" s="301" t="s">
        <v>782</v>
      </c>
      <c r="T506" s="301" t="s">
        <v>782</v>
      </c>
      <c r="U506" s="301" t="s">
        <v>782</v>
      </c>
      <c r="V506" s="301" t="s">
        <v>782</v>
      </c>
      <c r="W506" s="301" t="s">
        <v>782</v>
      </c>
      <c r="X506" s="301" t="s">
        <v>782</v>
      </c>
      <c r="Y506" s="301" t="s">
        <v>782</v>
      </c>
      <c r="Z506" s="301" t="s">
        <v>782</v>
      </c>
      <c r="AA506" s="301" t="s">
        <v>782</v>
      </c>
      <c r="AB506" s="301" t="s">
        <v>782</v>
      </c>
      <c r="AC506" s="312"/>
      <c r="AD506" s="301"/>
      <c r="AE506" s="322"/>
      <c r="AF506" s="301"/>
      <c r="AG506" s="296"/>
      <c r="AH506" s="408">
        <f t="shared" si="74"/>
        <v>0</v>
      </c>
      <c r="AI506" s="408">
        <f t="shared" si="75"/>
        <v>0</v>
      </c>
      <c r="AJ506" s="408">
        <f t="shared" si="76"/>
        <v>0</v>
      </c>
      <c r="AK506" s="408"/>
      <c r="AL506" s="408">
        <f t="shared" si="77"/>
        <v>0</v>
      </c>
      <c r="AM506" s="408">
        <f t="shared" si="78"/>
        <v>0</v>
      </c>
    </row>
    <row r="507" spans="1:39">
      <c r="A507" s="308">
        <v>497</v>
      </c>
      <c r="B507" s="111" t="s">
        <v>1640</v>
      </c>
      <c r="C507" s="54" t="s">
        <v>1408</v>
      </c>
      <c r="D507" s="277" t="s">
        <v>1409</v>
      </c>
      <c r="E507" s="306"/>
      <c r="F507" s="306"/>
      <c r="G507" s="306"/>
      <c r="H507" s="306"/>
      <c r="I507" s="306"/>
      <c r="J507" s="398">
        <f t="shared" si="79"/>
        <v>0</v>
      </c>
      <c r="K507" s="306"/>
      <c r="L507" s="306"/>
      <c r="M507" s="306"/>
      <c r="N507" s="306"/>
      <c r="O507" s="277" t="s">
        <v>782</v>
      </c>
      <c r="P507" s="301" t="s">
        <v>782</v>
      </c>
      <c r="Q507" s="301" t="s">
        <v>782</v>
      </c>
      <c r="R507" s="301" t="s">
        <v>782</v>
      </c>
      <c r="S507" s="301" t="s">
        <v>782</v>
      </c>
      <c r="T507" s="301" t="s">
        <v>782</v>
      </c>
      <c r="U507" s="301" t="s">
        <v>782</v>
      </c>
      <c r="V507" s="301" t="s">
        <v>782</v>
      </c>
      <c r="W507" s="301" t="s">
        <v>782</v>
      </c>
      <c r="X507" s="301" t="s">
        <v>782</v>
      </c>
      <c r="Y507" s="301" t="s">
        <v>782</v>
      </c>
      <c r="Z507" s="310"/>
      <c r="AA507" s="310"/>
      <c r="AB507" s="301" t="s">
        <v>782</v>
      </c>
      <c r="AC507" s="312"/>
      <c r="AD507" s="301"/>
      <c r="AE507" s="322"/>
      <c r="AF507" s="301"/>
      <c r="AG507" s="296"/>
      <c r="AH507" s="408">
        <f t="shared" si="74"/>
        <v>0</v>
      </c>
      <c r="AI507" s="408">
        <f t="shared" si="75"/>
        <v>0</v>
      </c>
      <c r="AJ507" s="408">
        <f t="shared" si="76"/>
        <v>0</v>
      </c>
      <c r="AK507" s="408"/>
      <c r="AL507" s="408">
        <f t="shared" si="77"/>
        <v>0</v>
      </c>
      <c r="AM507" s="408">
        <f t="shared" si="78"/>
        <v>0</v>
      </c>
    </row>
    <row r="508" spans="1:39">
      <c r="A508" s="308">
        <v>498</v>
      </c>
      <c r="B508" s="111" t="s">
        <v>1639</v>
      </c>
      <c r="C508" s="54" t="s">
        <v>1408</v>
      </c>
      <c r="D508" s="277" t="s">
        <v>1409</v>
      </c>
      <c r="E508" s="306"/>
      <c r="F508" s="306"/>
      <c r="G508" s="306"/>
      <c r="H508" s="306"/>
      <c r="I508" s="306"/>
      <c r="J508" s="398">
        <f t="shared" si="79"/>
        <v>0</v>
      </c>
      <c r="K508" s="306"/>
      <c r="L508" s="306"/>
      <c r="M508" s="306"/>
      <c r="N508" s="306"/>
      <c r="O508" s="277" t="s">
        <v>782</v>
      </c>
      <c r="P508" s="301" t="s">
        <v>782</v>
      </c>
      <c r="Q508" s="301" t="s">
        <v>782</v>
      </c>
      <c r="R508" s="301" t="s">
        <v>782</v>
      </c>
      <c r="S508" s="301" t="s">
        <v>782</v>
      </c>
      <c r="T508" s="301" t="s">
        <v>782</v>
      </c>
      <c r="U508" s="301" t="s">
        <v>782</v>
      </c>
      <c r="V508" s="301" t="s">
        <v>782</v>
      </c>
      <c r="W508" s="301" t="s">
        <v>782</v>
      </c>
      <c r="X508" s="301" t="s">
        <v>782</v>
      </c>
      <c r="Y508" s="301" t="s">
        <v>782</v>
      </c>
      <c r="Z508" s="310"/>
      <c r="AA508" s="310"/>
      <c r="AB508" s="301" t="s">
        <v>782</v>
      </c>
      <c r="AC508" s="312"/>
      <c r="AD508" s="301"/>
      <c r="AE508" s="322"/>
      <c r="AF508" s="301"/>
      <c r="AG508" s="296"/>
      <c r="AH508" s="408">
        <f t="shared" si="74"/>
        <v>0</v>
      </c>
      <c r="AI508" s="408">
        <f t="shared" si="75"/>
        <v>0</v>
      </c>
      <c r="AJ508" s="408">
        <f t="shared" si="76"/>
        <v>0</v>
      </c>
      <c r="AK508" s="408"/>
      <c r="AL508" s="408">
        <f t="shared" si="77"/>
        <v>0</v>
      </c>
      <c r="AM508" s="408">
        <f t="shared" si="78"/>
        <v>0</v>
      </c>
    </row>
    <row r="509" spans="1:39">
      <c r="A509" s="308">
        <v>499</v>
      </c>
      <c r="B509" s="111" t="s">
        <v>1657</v>
      </c>
      <c r="C509" s="54" t="s">
        <v>1408</v>
      </c>
      <c r="D509" s="277" t="s">
        <v>1409</v>
      </c>
      <c r="E509" s="306"/>
      <c r="F509" s="306"/>
      <c r="G509" s="306"/>
      <c r="H509" s="306"/>
      <c r="I509" s="306"/>
      <c r="J509" s="398">
        <f t="shared" si="79"/>
        <v>0</v>
      </c>
      <c r="K509" s="306"/>
      <c r="L509" s="306"/>
      <c r="M509" s="306"/>
      <c r="N509" s="306"/>
      <c r="O509" s="277" t="s">
        <v>782</v>
      </c>
      <c r="P509" s="301" t="s">
        <v>782</v>
      </c>
      <c r="Q509" s="301" t="s">
        <v>782</v>
      </c>
      <c r="R509" s="301" t="s">
        <v>782</v>
      </c>
      <c r="S509" s="301" t="s">
        <v>782</v>
      </c>
      <c r="T509" s="301" t="s">
        <v>782</v>
      </c>
      <c r="U509" s="301" t="s">
        <v>782</v>
      </c>
      <c r="V509" s="301" t="s">
        <v>782</v>
      </c>
      <c r="W509" s="301" t="s">
        <v>782</v>
      </c>
      <c r="X509" s="301" t="s">
        <v>782</v>
      </c>
      <c r="Y509" s="301" t="s">
        <v>782</v>
      </c>
      <c r="Z509" s="310"/>
      <c r="AA509" s="310"/>
      <c r="AB509" s="301" t="s">
        <v>782</v>
      </c>
      <c r="AC509" s="312"/>
      <c r="AD509" s="301"/>
      <c r="AE509" s="322"/>
      <c r="AF509" s="301"/>
      <c r="AG509" s="296"/>
      <c r="AH509" s="408">
        <f t="shared" si="74"/>
        <v>0</v>
      </c>
      <c r="AI509" s="408">
        <f t="shared" si="75"/>
        <v>0</v>
      </c>
      <c r="AJ509" s="408">
        <f t="shared" si="76"/>
        <v>0</v>
      </c>
      <c r="AK509" s="408"/>
      <c r="AL509" s="408">
        <f t="shared" si="77"/>
        <v>0</v>
      </c>
      <c r="AM509" s="408">
        <f t="shared" si="78"/>
        <v>0</v>
      </c>
    </row>
    <row r="510" spans="1:39">
      <c r="A510" s="308">
        <v>500</v>
      </c>
      <c r="B510" s="111" t="s">
        <v>1475</v>
      </c>
      <c r="C510" s="54" t="s">
        <v>1408</v>
      </c>
      <c r="D510" s="277" t="s">
        <v>1409</v>
      </c>
      <c r="E510" s="306"/>
      <c r="F510" s="306"/>
      <c r="G510" s="306"/>
      <c r="H510" s="306"/>
      <c r="I510" s="306"/>
      <c r="J510" s="398">
        <f t="shared" si="79"/>
        <v>0</v>
      </c>
      <c r="K510" s="306"/>
      <c r="L510" s="306"/>
      <c r="M510" s="306"/>
      <c r="N510" s="306"/>
      <c r="O510" s="277" t="s">
        <v>782</v>
      </c>
      <c r="P510" s="301" t="s">
        <v>782</v>
      </c>
      <c r="Q510" s="301" t="s">
        <v>782</v>
      </c>
      <c r="R510" s="301" t="s">
        <v>782</v>
      </c>
      <c r="S510" s="301" t="s">
        <v>782</v>
      </c>
      <c r="T510" s="301" t="s">
        <v>782</v>
      </c>
      <c r="U510" s="301" t="s">
        <v>782</v>
      </c>
      <c r="V510" s="301" t="s">
        <v>782</v>
      </c>
      <c r="W510" s="301" t="s">
        <v>782</v>
      </c>
      <c r="X510" s="301" t="s">
        <v>782</v>
      </c>
      <c r="Y510" s="301" t="s">
        <v>782</v>
      </c>
      <c r="Z510" s="310"/>
      <c r="AA510" s="310"/>
      <c r="AB510" s="301" t="s">
        <v>782</v>
      </c>
      <c r="AC510" s="312"/>
      <c r="AD510" s="301"/>
      <c r="AE510" s="322"/>
      <c r="AF510" s="301"/>
      <c r="AG510" s="296"/>
      <c r="AH510" s="408">
        <f t="shared" si="74"/>
        <v>0</v>
      </c>
      <c r="AI510" s="408">
        <f t="shared" si="75"/>
        <v>0</v>
      </c>
      <c r="AJ510" s="408">
        <f t="shared" si="76"/>
        <v>0</v>
      </c>
      <c r="AK510" s="408"/>
      <c r="AL510" s="408">
        <f t="shared" si="77"/>
        <v>0</v>
      </c>
      <c r="AM510" s="408">
        <f t="shared" si="78"/>
        <v>0</v>
      </c>
    </row>
    <row r="511" spans="1:39">
      <c r="A511" s="308">
        <v>501</v>
      </c>
      <c r="B511" s="111" t="s">
        <v>1638</v>
      </c>
      <c r="C511" s="54" t="s">
        <v>1408</v>
      </c>
      <c r="D511" s="277" t="s">
        <v>1409</v>
      </c>
      <c r="E511" s="306"/>
      <c r="F511" s="306"/>
      <c r="G511" s="306"/>
      <c r="H511" s="306"/>
      <c r="I511" s="306"/>
      <c r="J511" s="398">
        <f t="shared" si="79"/>
        <v>0</v>
      </c>
      <c r="K511" s="306"/>
      <c r="L511" s="306"/>
      <c r="M511" s="306"/>
      <c r="N511" s="306"/>
      <c r="O511" s="277" t="s">
        <v>782</v>
      </c>
      <c r="P511" s="301" t="s">
        <v>782</v>
      </c>
      <c r="Q511" s="301" t="s">
        <v>782</v>
      </c>
      <c r="R511" s="301" t="s">
        <v>782</v>
      </c>
      <c r="S511" s="301" t="s">
        <v>782</v>
      </c>
      <c r="T511" s="301" t="s">
        <v>782</v>
      </c>
      <c r="U511" s="301" t="s">
        <v>782</v>
      </c>
      <c r="V511" s="301" t="s">
        <v>782</v>
      </c>
      <c r="W511" s="301" t="s">
        <v>782</v>
      </c>
      <c r="X511" s="301" t="s">
        <v>782</v>
      </c>
      <c r="Y511" s="301" t="s">
        <v>782</v>
      </c>
      <c r="Z511" s="310"/>
      <c r="AA511" s="310"/>
      <c r="AB511" s="301" t="s">
        <v>782</v>
      </c>
      <c r="AC511" s="312"/>
      <c r="AD511" s="301"/>
      <c r="AE511" s="322"/>
      <c r="AF511" s="301"/>
      <c r="AG511" s="296"/>
      <c r="AH511" s="408">
        <f t="shared" si="74"/>
        <v>0</v>
      </c>
      <c r="AI511" s="408">
        <f t="shared" si="75"/>
        <v>0</v>
      </c>
      <c r="AJ511" s="408">
        <f t="shared" si="76"/>
        <v>0</v>
      </c>
      <c r="AK511" s="408"/>
      <c r="AL511" s="408">
        <f t="shared" si="77"/>
        <v>0</v>
      </c>
      <c r="AM511" s="408">
        <f t="shared" si="78"/>
        <v>0</v>
      </c>
    </row>
    <row r="512" spans="1:39" ht="41.4">
      <c r="A512" s="308">
        <v>502</v>
      </c>
      <c r="B512" s="294" t="s">
        <v>3038</v>
      </c>
      <c r="C512" s="54" t="s">
        <v>1408</v>
      </c>
      <c r="D512" s="306"/>
      <c r="E512" s="578">
        <f>MAX(E513,E517)</f>
        <v>0</v>
      </c>
      <c r="F512" s="399">
        <f>SUM(F513,F517)</f>
        <v>0</v>
      </c>
      <c r="G512" s="399">
        <f>MAX(G513,G517)</f>
        <v>0</v>
      </c>
      <c r="H512" s="399">
        <f>MAX(H513,H517)</f>
        <v>0</v>
      </c>
      <c r="I512" s="578">
        <f>MAX(I513,I517)</f>
        <v>0</v>
      </c>
      <c r="J512" s="398">
        <f t="shared" si="79"/>
        <v>0</v>
      </c>
      <c r="K512" s="399">
        <f>SUM(K513,K517)</f>
        <v>0</v>
      </c>
      <c r="L512" s="399">
        <f>SUM(L513,L517)</f>
        <v>0</v>
      </c>
      <c r="M512" s="399">
        <f>SUM(M513,M517)</f>
        <v>0</v>
      </c>
      <c r="N512" s="399">
        <f>SUM(N513,N517)</f>
        <v>0</v>
      </c>
      <c r="O512" s="277" t="s">
        <v>782</v>
      </c>
      <c r="P512" s="301" t="s">
        <v>782</v>
      </c>
      <c r="Q512" s="301" t="s">
        <v>782</v>
      </c>
      <c r="R512" s="301" t="s">
        <v>782</v>
      </c>
      <c r="S512" s="301" t="s">
        <v>782</v>
      </c>
      <c r="T512" s="301" t="s">
        <v>782</v>
      </c>
      <c r="U512" s="301" t="s">
        <v>782</v>
      </c>
      <c r="V512" s="301" t="s">
        <v>782</v>
      </c>
      <c r="W512" s="301" t="s">
        <v>782</v>
      </c>
      <c r="X512" s="301" t="s">
        <v>782</v>
      </c>
      <c r="Y512" s="301" t="s">
        <v>782</v>
      </c>
      <c r="Z512" s="301" t="s">
        <v>782</v>
      </c>
      <c r="AA512" s="301" t="s">
        <v>782</v>
      </c>
      <c r="AB512" s="301" t="s">
        <v>782</v>
      </c>
      <c r="AC512" s="312"/>
      <c r="AD512" s="301"/>
      <c r="AE512" s="322"/>
      <c r="AF512" s="301"/>
      <c r="AG512" s="400">
        <f>D512-E512</f>
        <v>0</v>
      </c>
      <c r="AH512" s="408">
        <f>F512-E512</f>
        <v>0</v>
      </c>
      <c r="AI512" s="408">
        <f>E512-G512</f>
        <v>0</v>
      </c>
      <c r="AJ512" s="408">
        <f>G512-H512</f>
        <v>0</v>
      </c>
      <c r="AK512" s="408">
        <f>D512-I512</f>
        <v>0</v>
      </c>
      <c r="AL512" s="408">
        <f>J512-I512</f>
        <v>0</v>
      </c>
      <c r="AM512" s="408">
        <f>J512-M512</f>
        <v>0</v>
      </c>
    </row>
    <row r="513" spans="1:39">
      <c r="A513" s="308">
        <v>503</v>
      </c>
      <c r="B513" s="111" t="s">
        <v>1676</v>
      </c>
      <c r="C513" s="54" t="s">
        <v>1408</v>
      </c>
      <c r="D513" s="277" t="s">
        <v>1409</v>
      </c>
      <c r="E513" s="399">
        <f>MAX(E514:E516)</f>
        <v>0</v>
      </c>
      <c r="F513" s="399">
        <f>SUM(F514:F516)</f>
        <v>0</v>
      </c>
      <c r="G513" s="399">
        <f>MAX(G514:G516)</f>
        <v>0</v>
      </c>
      <c r="H513" s="399">
        <f>MAX(H514:H516)</f>
        <v>0</v>
      </c>
      <c r="I513" s="399">
        <f>MAX(I514:I516)</f>
        <v>0</v>
      </c>
      <c r="J513" s="398">
        <f t="shared" si="79"/>
        <v>0</v>
      </c>
      <c r="K513" s="399">
        <f>SUM(K514:K516)</f>
        <v>0</v>
      </c>
      <c r="L513" s="399">
        <f>SUM(L514:L516)</f>
        <v>0</v>
      </c>
      <c r="M513" s="399">
        <f>SUM(M514:M516)</f>
        <v>0</v>
      </c>
      <c r="N513" s="399">
        <f>SUM(N514:N516)</f>
        <v>0</v>
      </c>
      <c r="O513" s="277" t="s">
        <v>782</v>
      </c>
      <c r="P513" s="301" t="s">
        <v>782</v>
      </c>
      <c r="Q513" s="301" t="s">
        <v>782</v>
      </c>
      <c r="R513" s="301" t="s">
        <v>782</v>
      </c>
      <c r="S513" s="301" t="s">
        <v>782</v>
      </c>
      <c r="T513" s="301" t="s">
        <v>782</v>
      </c>
      <c r="U513" s="301" t="s">
        <v>782</v>
      </c>
      <c r="V513" s="301" t="s">
        <v>782</v>
      </c>
      <c r="W513" s="301" t="s">
        <v>782</v>
      </c>
      <c r="X513" s="301" t="s">
        <v>782</v>
      </c>
      <c r="Y513" s="301" t="s">
        <v>782</v>
      </c>
      <c r="Z513" s="301" t="s">
        <v>782</v>
      </c>
      <c r="AA513" s="301" t="s">
        <v>782</v>
      </c>
      <c r="AB513" s="301" t="s">
        <v>782</v>
      </c>
      <c r="AC513" s="312"/>
      <c r="AD513" s="301"/>
      <c r="AE513" s="322"/>
      <c r="AF513" s="301"/>
      <c r="AG513" s="296"/>
      <c r="AH513" s="408">
        <f t="shared" si="74"/>
        <v>0</v>
      </c>
      <c r="AI513" s="408">
        <f t="shared" si="75"/>
        <v>0</v>
      </c>
      <c r="AJ513" s="408">
        <f t="shared" si="76"/>
        <v>0</v>
      </c>
      <c r="AK513" s="408"/>
      <c r="AL513" s="408">
        <f t="shared" si="77"/>
        <v>0</v>
      </c>
      <c r="AM513" s="408">
        <f t="shared" si="78"/>
        <v>0</v>
      </c>
    </row>
    <row r="514" spans="1:39">
      <c r="A514" s="308">
        <v>504</v>
      </c>
      <c r="B514" s="111" t="s">
        <v>1488</v>
      </c>
      <c r="C514" s="54" t="s">
        <v>1408</v>
      </c>
      <c r="D514" s="277" t="s">
        <v>1409</v>
      </c>
      <c r="E514" s="306"/>
      <c r="F514" s="306"/>
      <c r="G514" s="306"/>
      <c r="H514" s="306"/>
      <c r="I514" s="306"/>
      <c r="J514" s="398">
        <f t="shared" si="79"/>
        <v>0</v>
      </c>
      <c r="K514" s="306"/>
      <c r="L514" s="306"/>
      <c r="M514" s="306"/>
      <c r="N514" s="306"/>
      <c r="O514" s="386"/>
      <c r="P514" s="301" t="s">
        <v>782</v>
      </c>
      <c r="Q514" s="310"/>
      <c r="R514" s="301" t="s">
        <v>782</v>
      </c>
      <c r="S514" s="301" t="s">
        <v>782</v>
      </c>
      <c r="T514" s="301" t="s">
        <v>782</v>
      </c>
      <c r="U514" s="301" t="s">
        <v>782</v>
      </c>
      <c r="V514" s="301" t="s">
        <v>782</v>
      </c>
      <c r="W514" s="301" t="s">
        <v>782</v>
      </c>
      <c r="X514" s="301" t="s">
        <v>782</v>
      </c>
      <c r="Y514" s="301" t="s">
        <v>782</v>
      </c>
      <c r="Z514" s="301" t="s">
        <v>782</v>
      </c>
      <c r="AA514" s="301" t="s">
        <v>782</v>
      </c>
      <c r="AB514" s="310"/>
      <c r="AC514" s="312" t="str">
        <f>Q8</f>
        <v>экз./растение (орган)</v>
      </c>
      <c r="AD514" s="301"/>
      <c r="AE514" s="322"/>
      <c r="AF514" s="301"/>
      <c r="AG514" s="296"/>
      <c r="AH514" s="408">
        <f t="shared" si="74"/>
        <v>0</v>
      </c>
      <c r="AI514" s="408">
        <f t="shared" si="75"/>
        <v>0</v>
      </c>
      <c r="AJ514" s="408">
        <f t="shared" si="76"/>
        <v>0</v>
      </c>
      <c r="AK514" s="408"/>
      <c r="AL514" s="408">
        <f t="shared" si="77"/>
        <v>0</v>
      </c>
      <c r="AM514" s="408">
        <f t="shared" si="78"/>
        <v>0</v>
      </c>
    </row>
    <row r="515" spans="1:39">
      <c r="A515" s="308">
        <v>505</v>
      </c>
      <c r="B515" s="111" t="s">
        <v>1486</v>
      </c>
      <c r="C515" s="54" t="s">
        <v>1408</v>
      </c>
      <c r="D515" s="277" t="s">
        <v>1409</v>
      </c>
      <c r="E515" s="306"/>
      <c r="F515" s="306"/>
      <c r="G515" s="306"/>
      <c r="H515" s="306"/>
      <c r="I515" s="306"/>
      <c r="J515" s="398">
        <f t="shared" si="79"/>
        <v>0</v>
      </c>
      <c r="K515" s="306"/>
      <c r="L515" s="306"/>
      <c r="M515" s="306"/>
      <c r="N515" s="306"/>
      <c r="O515" s="277" t="s">
        <v>782</v>
      </c>
      <c r="P515" s="301" t="s">
        <v>782</v>
      </c>
      <c r="Q515" s="301" t="s">
        <v>782</v>
      </c>
      <c r="R515" s="310"/>
      <c r="S515" s="301" t="s">
        <v>782</v>
      </c>
      <c r="T515" s="385"/>
      <c r="U515" s="301" t="s">
        <v>782</v>
      </c>
      <c r="V515" s="301" t="s">
        <v>782</v>
      </c>
      <c r="W515" s="301" t="s">
        <v>782</v>
      </c>
      <c r="X515" s="301" t="s">
        <v>782</v>
      </c>
      <c r="Y515" s="301" t="s">
        <v>782</v>
      </c>
      <c r="Z515" s="301" t="s">
        <v>782</v>
      </c>
      <c r="AA515" s="301" t="s">
        <v>782</v>
      </c>
      <c r="AB515" s="310"/>
      <c r="AC515" s="312" t="str">
        <f>R8</f>
        <v>% заселенных растений (органов)</v>
      </c>
      <c r="AD515" s="301"/>
      <c r="AE515" s="322"/>
      <c r="AF515" s="301"/>
      <c r="AG515" s="296"/>
      <c r="AH515" s="408">
        <f t="shared" si="74"/>
        <v>0</v>
      </c>
      <c r="AI515" s="408">
        <f t="shared" si="75"/>
        <v>0</v>
      </c>
      <c r="AJ515" s="408">
        <f t="shared" si="76"/>
        <v>0</v>
      </c>
      <c r="AK515" s="408"/>
      <c r="AL515" s="408">
        <f t="shared" si="77"/>
        <v>0</v>
      </c>
      <c r="AM515" s="408">
        <f t="shared" si="78"/>
        <v>0</v>
      </c>
    </row>
    <row r="516" spans="1:39">
      <c r="A516" s="308">
        <v>506</v>
      </c>
      <c r="B516" s="111" t="s">
        <v>1419</v>
      </c>
      <c r="C516" s="54" t="s">
        <v>1408</v>
      </c>
      <c r="D516" s="277" t="s">
        <v>1409</v>
      </c>
      <c r="E516" s="306"/>
      <c r="F516" s="306"/>
      <c r="G516" s="306"/>
      <c r="H516" s="306"/>
      <c r="I516" s="306"/>
      <c r="J516" s="398">
        <f t="shared" si="79"/>
        <v>0</v>
      </c>
      <c r="K516" s="306"/>
      <c r="L516" s="306"/>
      <c r="M516" s="306"/>
      <c r="N516" s="306"/>
      <c r="O516" s="277" t="s">
        <v>782</v>
      </c>
      <c r="P516" s="301" t="s">
        <v>782</v>
      </c>
      <c r="Q516" s="301" t="s">
        <v>782</v>
      </c>
      <c r="R516" s="301" t="s">
        <v>782</v>
      </c>
      <c r="S516" s="301" t="s">
        <v>782</v>
      </c>
      <c r="T516" s="301" t="s">
        <v>782</v>
      </c>
      <c r="U516" s="301" t="s">
        <v>782</v>
      </c>
      <c r="V516" s="301" t="s">
        <v>782</v>
      </c>
      <c r="W516" s="301" t="s">
        <v>782</v>
      </c>
      <c r="X516" s="301" t="s">
        <v>782</v>
      </c>
      <c r="Y516" s="301" t="s">
        <v>782</v>
      </c>
      <c r="Z516" s="301" t="s">
        <v>782</v>
      </c>
      <c r="AA516" s="301" t="s">
        <v>782</v>
      </c>
      <c r="AB516" s="312" t="s">
        <v>782</v>
      </c>
      <c r="AC516" s="312"/>
      <c r="AD516" s="301"/>
      <c r="AE516" s="322"/>
      <c r="AF516" s="301"/>
      <c r="AG516" s="296"/>
      <c r="AH516" s="408">
        <f t="shared" si="74"/>
        <v>0</v>
      </c>
      <c r="AI516" s="408">
        <f t="shared" si="75"/>
        <v>0</v>
      </c>
      <c r="AJ516" s="408">
        <f t="shared" si="76"/>
        <v>0</v>
      </c>
      <c r="AK516" s="408"/>
      <c r="AL516" s="408">
        <f t="shared" si="77"/>
        <v>0</v>
      </c>
      <c r="AM516" s="408">
        <f t="shared" si="78"/>
        <v>0</v>
      </c>
    </row>
    <row r="517" spans="1:39">
      <c r="A517" s="308">
        <v>507</v>
      </c>
      <c r="B517" s="111" t="s">
        <v>3039</v>
      </c>
      <c r="C517" s="54" t="s">
        <v>1408</v>
      </c>
      <c r="D517" s="277" t="s">
        <v>1409</v>
      </c>
      <c r="E517" s="399">
        <f>MAX(E518:E520)</f>
        <v>0</v>
      </c>
      <c r="F517" s="399">
        <f>SUM(F518:F520)</f>
        <v>0</v>
      </c>
      <c r="G517" s="399">
        <f>MAX(G518:G520)</f>
        <v>0</v>
      </c>
      <c r="H517" s="399">
        <f>MAX(H518:H520)</f>
        <v>0</v>
      </c>
      <c r="I517" s="399">
        <f>MAX(I518:I520)</f>
        <v>0</v>
      </c>
      <c r="J517" s="398">
        <f t="shared" si="79"/>
        <v>0</v>
      </c>
      <c r="K517" s="399">
        <f>SUM(K518:K520)</f>
        <v>0</v>
      </c>
      <c r="L517" s="399">
        <f>SUM(L518:L520)</f>
        <v>0</v>
      </c>
      <c r="M517" s="399">
        <f>SUM(M518:M520)</f>
        <v>0</v>
      </c>
      <c r="N517" s="399">
        <f>SUM(N518:N520)</f>
        <v>0</v>
      </c>
      <c r="O517" s="277" t="s">
        <v>782</v>
      </c>
      <c r="P517" s="301" t="s">
        <v>782</v>
      </c>
      <c r="Q517" s="301" t="s">
        <v>782</v>
      </c>
      <c r="R517" s="301" t="s">
        <v>782</v>
      </c>
      <c r="S517" s="301" t="s">
        <v>782</v>
      </c>
      <c r="T517" s="301" t="s">
        <v>782</v>
      </c>
      <c r="U517" s="301" t="s">
        <v>782</v>
      </c>
      <c r="V517" s="301" t="s">
        <v>782</v>
      </c>
      <c r="W517" s="301" t="s">
        <v>782</v>
      </c>
      <c r="X517" s="301" t="s">
        <v>782</v>
      </c>
      <c r="Y517" s="301" t="s">
        <v>782</v>
      </c>
      <c r="Z517" s="301" t="s">
        <v>782</v>
      </c>
      <c r="AA517" s="301" t="s">
        <v>782</v>
      </c>
      <c r="AB517" s="301" t="s">
        <v>782</v>
      </c>
      <c r="AC517" s="312"/>
      <c r="AD517" s="301"/>
      <c r="AE517" s="322"/>
      <c r="AF517" s="301"/>
      <c r="AG517" s="296"/>
      <c r="AH517" s="408">
        <f t="shared" si="74"/>
        <v>0</v>
      </c>
      <c r="AI517" s="408">
        <f t="shared" si="75"/>
        <v>0</v>
      </c>
      <c r="AJ517" s="408">
        <f t="shared" si="76"/>
        <v>0</v>
      </c>
      <c r="AK517" s="408"/>
      <c r="AL517" s="408">
        <f t="shared" si="77"/>
        <v>0</v>
      </c>
      <c r="AM517" s="408">
        <f t="shared" si="78"/>
        <v>0</v>
      </c>
    </row>
    <row r="518" spans="1:39">
      <c r="A518" s="308">
        <v>508</v>
      </c>
      <c r="B518" s="111" t="s">
        <v>1640</v>
      </c>
      <c r="C518" s="54" t="s">
        <v>1408</v>
      </c>
      <c r="D518" s="277" t="s">
        <v>1409</v>
      </c>
      <c r="E518" s="306"/>
      <c r="F518" s="306"/>
      <c r="G518" s="306"/>
      <c r="H518" s="306"/>
      <c r="I518" s="306"/>
      <c r="J518" s="398">
        <f t="shared" si="79"/>
        <v>0</v>
      </c>
      <c r="K518" s="306"/>
      <c r="L518" s="306"/>
      <c r="M518" s="306"/>
      <c r="N518" s="306"/>
      <c r="O518" s="277" t="s">
        <v>782</v>
      </c>
      <c r="P518" s="301" t="s">
        <v>782</v>
      </c>
      <c r="Q518" s="301" t="s">
        <v>782</v>
      </c>
      <c r="R518" s="301" t="s">
        <v>782</v>
      </c>
      <c r="S518" s="301" t="s">
        <v>782</v>
      </c>
      <c r="T518" s="301" t="s">
        <v>782</v>
      </c>
      <c r="U518" s="301" t="s">
        <v>782</v>
      </c>
      <c r="V518" s="301" t="s">
        <v>782</v>
      </c>
      <c r="W518" s="301" t="s">
        <v>782</v>
      </c>
      <c r="X518" s="301" t="s">
        <v>782</v>
      </c>
      <c r="Y518" s="301" t="s">
        <v>782</v>
      </c>
      <c r="Z518" s="310"/>
      <c r="AA518" s="310"/>
      <c r="AB518" s="301" t="s">
        <v>782</v>
      </c>
      <c r="AC518" s="312"/>
      <c r="AD518" s="301"/>
      <c r="AE518" s="322"/>
      <c r="AF518" s="301"/>
      <c r="AG518" s="296"/>
      <c r="AH518" s="408">
        <f t="shared" si="74"/>
        <v>0</v>
      </c>
      <c r="AI518" s="408">
        <f t="shared" si="75"/>
        <v>0</v>
      </c>
      <c r="AJ518" s="408">
        <f t="shared" si="76"/>
        <v>0</v>
      </c>
      <c r="AK518" s="408"/>
      <c r="AL518" s="408">
        <f t="shared" si="77"/>
        <v>0</v>
      </c>
      <c r="AM518" s="408">
        <f t="shared" si="78"/>
        <v>0</v>
      </c>
    </row>
    <row r="519" spans="1:39">
      <c r="A519" s="308">
        <v>509</v>
      </c>
      <c r="B519" s="111" t="s">
        <v>1657</v>
      </c>
      <c r="C519" s="54" t="s">
        <v>1408</v>
      </c>
      <c r="D519" s="277" t="s">
        <v>1409</v>
      </c>
      <c r="E519" s="306"/>
      <c r="F519" s="306"/>
      <c r="G519" s="306"/>
      <c r="H519" s="306"/>
      <c r="I519" s="306"/>
      <c r="J519" s="398">
        <f t="shared" si="79"/>
        <v>0</v>
      </c>
      <c r="K519" s="306"/>
      <c r="L519" s="306"/>
      <c r="M519" s="306"/>
      <c r="N519" s="306"/>
      <c r="O519" s="277" t="s">
        <v>782</v>
      </c>
      <c r="P519" s="301" t="s">
        <v>782</v>
      </c>
      <c r="Q519" s="301" t="s">
        <v>782</v>
      </c>
      <c r="R519" s="301" t="s">
        <v>782</v>
      </c>
      <c r="S519" s="301" t="s">
        <v>782</v>
      </c>
      <c r="T519" s="301" t="s">
        <v>782</v>
      </c>
      <c r="U519" s="301" t="s">
        <v>782</v>
      </c>
      <c r="V519" s="301" t="s">
        <v>782</v>
      </c>
      <c r="W519" s="301" t="s">
        <v>782</v>
      </c>
      <c r="X519" s="301" t="s">
        <v>782</v>
      </c>
      <c r="Y519" s="301" t="s">
        <v>782</v>
      </c>
      <c r="Z519" s="310"/>
      <c r="AA519" s="310"/>
      <c r="AB519" s="301" t="s">
        <v>782</v>
      </c>
      <c r="AC519" s="312"/>
      <c r="AD519" s="301"/>
      <c r="AE519" s="322"/>
      <c r="AF519" s="301"/>
      <c r="AG519" s="296"/>
      <c r="AH519" s="408">
        <f t="shared" si="74"/>
        <v>0</v>
      </c>
      <c r="AI519" s="408">
        <f t="shared" si="75"/>
        <v>0</v>
      </c>
      <c r="AJ519" s="408">
        <f t="shared" si="76"/>
        <v>0</v>
      </c>
      <c r="AK519" s="408"/>
      <c r="AL519" s="408">
        <f t="shared" si="77"/>
        <v>0</v>
      </c>
      <c r="AM519" s="408">
        <f t="shared" si="78"/>
        <v>0</v>
      </c>
    </row>
    <row r="520" spans="1:39">
      <c r="A520" s="308">
        <v>510</v>
      </c>
      <c r="B520" s="111" t="s">
        <v>1638</v>
      </c>
      <c r="C520" s="54" t="s">
        <v>1408</v>
      </c>
      <c r="D520" s="277" t="s">
        <v>1409</v>
      </c>
      <c r="E520" s="306"/>
      <c r="F520" s="306"/>
      <c r="G520" s="306"/>
      <c r="H520" s="306"/>
      <c r="I520" s="306"/>
      <c r="J520" s="398">
        <f t="shared" si="79"/>
        <v>0</v>
      </c>
      <c r="K520" s="306"/>
      <c r="L520" s="306"/>
      <c r="M520" s="306"/>
      <c r="N520" s="306"/>
      <c r="O520" s="277" t="s">
        <v>782</v>
      </c>
      <c r="P520" s="301" t="s">
        <v>782</v>
      </c>
      <c r="Q520" s="301" t="s">
        <v>782</v>
      </c>
      <c r="R520" s="301" t="s">
        <v>782</v>
      </c>
      <c r="S520" s="301" t="s">
        <v>782</v>
      </c>
      <c r="T520" s="301" t="s">
        <v>782</v>
      </c>
      <c r="U520" s="301" t="s">
        <v>782</v>
      </c>
      <c r="V520" s="301" t="s">
        <v>782</v>
      </c>
      <c r="W520" s="301" t="s">
        <v>782</v>
      </c>
      <c r="X520" s="301" t="s">
        <v>782</v>
      </c>
      <c r="Y520" s="301" t="s">
        <v>782</v>
      </c>
      <c r="Z520" s="310"/>
      <c r="AA520" s="310"/>
      <c r="AB520" s="301" t="s">
        <v>782</v>
      </c>
      <c r="AC520" s="312"/>
      <c r="AD520" s="301"/>
      <c r="AE520" s="322"/>
      <c r="AF520" s="301"/>
      <c r="AG520" s="296"/>
      <c r="AH520" s="408">
        <f t="shared" si="74"/>
        <v>0</v>
      </c>
      <c r="AI520" s="408">
        <f t="shared" si="75"/>
        <v>0</v>
      </c>
      <c r="AJ520" s="408">
        <f t="shared" si="76"/>
        <v>0</v>
      </c>
      <c r="AK520" s="408"/>
      <c r="AL520" s="408">
        <f t="shared" si="77"/>
        <v>0</v>
      </c>
      <c r="AM520" s="408">
        <f t="shared" si="78"/>
        <v>0</v>
      </c>
    </row>
    <row r="521" spans="1:39" ht="41.4">
      <c r="A521" s="308">
        <v>511</v>
      </c>
      <c r="B521" s="294" t="s">
        <v>3040</v>
      </c>
      <c r="C521" s="54" t="s">
        <v>1408</v>
      </c>
      <c r="D521" s="277"/>
      <c r="E521" s="578">
        <f>MAX(E522,E525)</f>
        <v>0</v>
      </c>
      <c r="F521" s="399">
        <f>SUM(F522,F525)</f>
        <v>0</v>
      </c>
      <c r="G521" s="399">
        <f>MAX(G522,G525)</f>
        <v>0</v>
      </c>
      <c r="H521" s="399">
        <f>MAX(H522,H525)</f>
        <v>0</v>
      </c>
      <c r="I521" s="578">
        <f>MAX(I522,I525)</f>
        <v>0</v>
      </c>
      <c r="J521" s="398">
        <f t="shared" si="79"/>
        <v>0</v>
      </c>
      <c r="K521" s="399">
        <f>SUM(K522,K525)</f>
        <v>0</v>
      </c>
      <c r="L521" s="399">
        <f>SUM(L522,L525)</f>
        <v>0</v>
      </c>
      <c r="M521" s="399">
        <f>SUM(M522,M525)</f>
        <v>0</v>
      </c>
      <c r="N521" s="399">
        <f>SUM(N522,N525)</f>
        <v>0</v>
      </c>
      <c r="O521" s="277" t="s">
        <v>782</v>
      </c>
      <c r="P521" s="301" t="s">
        <v>782</v>
      </c>
      <c r="Q521" s="301" t="s">
        <v>782</v>
      </c>
      <c r="R521" s="301" t="s">
        <v>782</v>
      </c>
      <c r="S521" s="301" t="s">
        <v>782</v>
      </c>
      <c r="T521" s="301" t="s">
        <v>782</v>
      </c>
      <c r="U521" s="301" t="s">
        <v>782</v>
      </c>
      <c r="V521" s="301" t="s">
        <v>782</v>
      </c>
      <c r="W521" s="301" t="s">
        <v>782</v>
      </c>
      <c r="X521" s="301" t="s">
        <v>782</v>
      </c>
      <c r="Y521" s="301" t="s">
        <v>782</v>
      </c>
      <c r="Z521" s="301" t="s">
        <v>782</v>
      </c>
      <c r="AA521" s="301" t="s">
        <v>782</v>
      </c>
      <c r="AB521" s="301" t="s">
        <v>782</v>
      </c>
      <c r="AC521" s="312"/>
      <c r="AD521" s="301"/>
      <c r="AE521" s="322"/>
      <c r="AF521" s="301"/>
      <c r="AG521" s="400">
        <f>D521-E521</f>
        <v>0</v>
      </c>
      <c r="AH521" s="408">
        <f>F521-E521</f>
        <v>0</v>
      </c>
      <c r="AI521" s="408">
        <f>E521-G521</f>
        <v>0</v>
      </c>
      <c r="AJ521" s="408">
        <f>G521-H521</f>
        <v>0</v>
      </c>
      <c r="AK521" s="408">
        <f>D521-I521</f>
        <v>0</v>
      </c>
      <c r="AL521" s="408">
        <f>J521-I521</f>
        <v>0</v>
      </c>
      <c r="AM521" s="408">
        <f>J521-M521</f>
        <v>0</v>
      </c>
    </row>
    <row r="522" spans="1:39">
      <c r="A522" s="308">
        <v>512</v>
      </c>
      <c r="B522" s="111" t="s">
        <v>1676</v>
      </c>
      <c r="C522" s="54" t="s">
        <v>1408</v>
      </c>
      <c r="D522" s="277" t="s">
        <v>1409</v>
      </c>
      <c r="E522" s="399">
        <f>MAX(E523:E524)</f>
        <v>0</v>
      </c>
      <c r="F522" s="399">
        <f>SUM(F523:F524)</f>
        <v>0</v>
      </c>
      <c r="G522" s="399">
        <f>MAX(G523:G524)</f>
        <v>0</v>
      </c>
      <c r="H522" s="399">
        <f>MAX(H523:H524)</f>
        <v>0</v>
      </c>
      <c r="I522" s="399">
        <f>MAX(I523:I524)</f>
        <v>0</v>
      </c>
      <c r="J522" s="398">
        <f t="shared" si="79"/>
        <v>0</v>
      </c>
      <c r="K522" s="399">
        <f>SUM(K523:K524)</f>
        <v>0</v>
      </c>
      <c r="L522" s="399">
        <f>SUM(L523:L524)</f>
        <v>0</v>
      </c>
      <c r="M522" s="399">
        <f>SUM(M523:M524)</f>
        <v>0</v>
      </c>
      <c r="N522" s="399">
        <f>SUM(N523:N524)</f>
        <v>0</v>
      </c>
      <c r="O522" s="277" t="s">
        <v>782</v>
      </c>
      <c r="P522" s="301" t="s">
        <v>782</v>
      </c>
      <c r="Q522" s="301" t="s">
        <v>782</v>
      </c>
      <c r="R522" s="301" t="s">
        <v>782</v>
      </c>
      <c r="S522" s="301" t="s">
        <v>782</v>
      </c>
      <c r="T522" s="301" t="s">
        <v>782</v>
      </c>
      <c r="U522" s="301" t="s">
        <v>782</v>
      </c>
      <c r="V522" s="301" t="s">
        <v>782</v>
      </c>
      <c r="W522" s="301" t="s">
        <v>782</v>
      </c>
      <c r="X522" s="301" t="s">
        <v>782</v>
      </c>
      <c r="Y522" s="301" t="s">
        <v>782</v>
      </c>
      <c r="Z522" s="301" t="s">
        <v>782</v>
      </c>
      <c r="AA522" s="301" t="s">
        <v>782</v>
      </c>
      <c r="AB522" s="301" t="s">
        <v>782</v>
      </c>
      <c r="AC522" s="312"/>
      <c r="AD522" s="301"/>
      <c r="AE522" s="322"/>
      <c r="AF522" s="301"/>
      <c r="AG522" s="296"/>
      <c r="AH522" s="408">
        <f t="shared" ref="AH522:AH534" si="80">F522-E522</f>
        <v>0</v>
      </c>
      <c r="AI522" s="408">
        <f t="shared" ref="AI522:AI534" si="81">E522-G522</f>
        <v>0</v>
      </c>
      <c r="AJ522" s="408">
        <f t="shared" ref="AJ522:AJ534" si="82">G522-H522</f>
        <v>0</v>
      </c>
      <c r="AK522" s="408"/>
      <c r="AL522" s="408">
        <f t="shared" ref="AL522:AL534" si="83">J522-I522</f>
        <v>0</v>
      </c>
      <c r="AM522" s="408">
        <f t="shared" ref="AM522:AM534" si="84">J522-M522</f>
        <v>0</v>
      </c>
    </row>
    <row r="523" spans="1:39">
      <c r="A523" s="308">
        <v>513</v>
      </c>
      <c r="B523" s="111" t="s">
        <v>1489</v>
      </c>
      <c r="C523" s="54" t="s">
        <v>1408</v>
      </c>
      <c r="D523" s="277" t="s">
        <v>1409</v>
      </c>
      <c r="E523" s="306"/>
      <c r="F523" s="306"/>
      <c r="G523" s="306"/>
      <c r="H523" s="306"/>
      <c r="I523" s="306"/>
      <c r="J523" s="398">
        <f t="shared" si="79"/>
        <v>0</v>
      </c>
      <c r="K523" s="306"/>
      <c r="L523" s="306"/>
      <c r="M523" s="306"/>
      <c r="N523" s="306"/>
      <c r="O523" s="277" t="s">
        <v>782</v>
      </c>
      <c r="P523" s="301" t="s">
        <v>782</v>
      </c>
      <c r="Q523" s="310"/>
      <c r="R523" s="301" t="s">
        <v>782</v>
      </c>
      <c r="S523" s="301" t="s">
        <v>782</v>
      </c>
      <c r="T523" s="301" t="s">
        <v>782</v>
      </c>
      <c r="U523" s="385"/>
      <c r="V523" s="301" t="s">
        <v>782</v>
      </c>
      <c r="W523" s="301" t="s">
        <v>782</v>
      </c>
      <c r="X523" s="301" t="s">
        <v>782</v>
      </c>
      <c r="Y523" s="301" t="s">
        <v>782</v>
      </c>
      <c r="Z523" s="301" t="s">
        <v>782</v>
      </c>
      <c r="AA523" s="301" t="s">
        <v>782</v>
      </c>
      <c r="AB523" s="310"/>
      <c r="AC523" s="312" t="str">
        <f>Q8</f>
        <v>экз./растение (орган)</v>
      </c>
      <c r="AD523" s="301"/>
      <c r="AE523" s="322"/>
      <c r="AF523" s="301"/>
      <c r="AG523" s="296"/>
      <c r="AH523" s="408">
        <f t="shared" si="80"/>
        <v>0</v>
      </c>
      <c r="AI523" s="408">
        <f t="shared" si="81"/>
        <v>0</v>
      </c>
      <c r="AJ523" s="408">
        <f t="shared" si="82"/>
        <v>0</v>
      </c>
      <c r="AK523" s="408"/>
      <c r="AL523" s="408">
        <f t="shared" si="83"/>
        <v>0</v>
      </c>
      <c r="AM523" s="408">
        <f t="shared" si="84"/>
        <v>0</v>
      </c>
    </row>
    <row r="524" spans="1:39">
      <c r="A524" s="308">
        <v>514</v>
      </c>
      <c r="B524" s="111" t="s">
        <v>1419</v>
      </c>
      <c r="C524" s="54" t="s">
        <v>1408</v>
      </c>
      <c r="D524" s="277" t="s">
        <v>1409</v>
      </c>
      <c r="E524" s="306"/>
      <c r="F524" s="306"/>
      <c r="G524" s="306"/>
      <c r="H524" s="306"/>
      <c r="I524" s="306"/>
      <c r="J524" s="398">
        <f t="shared" si="79"/>
        <v>0</v>
      </c>
      <c r="K524" s="306"/>
      <c r="L524" s="306"/>
      <c r="M524" s="306"/>
      <c r="N524" s="306"/>
      <c r="O524" s="277" t="s">
        <v>782</v>
      </c>
      <c r="P524" s="301" t="s">
        <v>782</v>
      </c>
      <c r="Q524" s="301" t="s">
        <v>782</v>
      </c>
      <c r="R524" s="301" t="s">
        <v>782</v>
      </c>
      <c r="S524" s="301" t="s">
        <v>782</v>
      </c>
      <c r="T524" s="301" t="s">
        <v>782</v>
      </c>
      <c r="U524" s="301" t="s">
        <v>782</v>
      </c>
      <c r="V524" s="301" t="s">
        <v>782</v>
      </c>
      <c r="W524" s="301" t="s">
        <v>782</v>
      </c>
      <c r="X524" s="301" t="s">
        <v>782</v>
      </c>
      <c r="Y524" s="301" t="s">
        <v>782</v>
      </c>
      <c r="Z524" s="301" t="s">
        <v>782</v>
      </c>
      <c r="AA524" s="301" t="s">
        <v>782</v>
      </c>
      <c r="AB524" s="312" t="s">
        <v>782</v>
      </c>
      <c r="AC524" s="312"/>
      <c r="AD524" s="301"/>
      <c r="AE524" s="322"/>
      <c r="AF524" s="301"/>
      <c r="AG524" s="296"/>
      <c r="AH524" s="408">
        <f t="shared" si="80"/>
        <v>0</v>
      </c>
      <c r="AI524" s="408">
        <f t="shared" si="81"/>
        <v>0</v>
      </c>
      <c r="AJ524" s="408">
        <f t="shared" si="82"/>
        <v>0</v>
      </c>
      <c r="AK524" s="408"/>
      <c r="AL524" s="408">
        <f t="shared" si="83"/>
        <v>0</v>
      </c>
      <c r="AM524" s="408">
        <f t="shared" si="84"/>
        <v>0</v>
      </c>
    </row>
    <row r="525" spans="1:39">
      <c r="A525" s="308">
        <v>515</v>
      </c>
      <c r="B525" s="111" t="s">
        <v>1643</v>
      </c>
      <c r="C525" s="54" t="s">
        <v>1408</v>
      </c>
      <c r="D525" s="277" t="s">
        <v>1409</v>
      </c>
      <c r="E525" s="399">
        <f>MAX(E526:E534)</f>
        <v>0</v>
      </c>
      <c r="F525" s="399">
        <f>SUM(F526:F534)</f>
        <v>0</v>
      </c>
      <c r="G525" s="399">
        <f>MAX(G526:G534)</f>
        <v>0</v>
      </c>
      <c r="H525" s="399">
        <f>MAX(H526:H534)</f>
        <v>0</v>
      </c>
      <c r="I525" s="399">
        <f>MAX(I526:I534)</f>
        <v>0</v>
      </c>
      <c r="J525" s="398">
        <f t="shared" si="79"/>
        <v>0</v>
      </c>
      <c r="K525" s="399">
        <f>SUM(K526:K534)</f>
        <v>0</v>
      </c>
      <c r="L525" s="399">
        <f>SUM(L526:L534)</f>
        <v>0</v>
      </c>
      <c r="M525" s="399">
        <f>SUM(M526:M534)</f>
        <v>0</v>
      </c>
      <c r="N525" s="399">
        <f>SUM(N526:N534)</f>
        <v>0</v>
      </c>
      <c r="O525" s="277" t="s">
        <v>782</v>
      </c>
      <c r="P525" s="301" t="s">
        <v>782</v>
      </c>
      <c r="Q525" s="301" t="s">
        <v>782</v>
      </c>
      <c r="R525" s="301" t="s">
        <v>782</v>
      </c>
      <c r="S525" s="301" t="s">
        <v>782</v>
      </c>
      <c r="T525" s="301" t="s">
        <v>782</v>
      </c>
      <c r="U525" s="301" t="s">
        <v>782</v>
      </c>
      <c r="V525" s="301" t="s">
        <v>782</v>
      </c>
      <c r="W525" s="301" t="s">
        <v>782</v>
      </c>
      <c r="X525" s="301" t="s">
        <v>782</v>
      </c>
      <c r="Y525" s="301" t="s">
        <v>782</v>
      </c>
      <c r="Z525" s="301" t="s">
        <v>782</v>
      </c>
      <c r="AA525" s="301" t="s">
        <v>782</v>
      </c>
      <c r="AB525" s="301" t="s">
        <v>782</v>
      </c>
      <c r="AC525" s="312"/>
      <c r="AD525" s="301"/>
      <c r="AE525" s="322"/>
      <c r="AF525" s="301"/>
      <c r="AG525" s="296"/>
      <c r="AH525" s="408">
        <f t="shared" si="80"/>
        <v>0</v>
      </c>
      <c r="AI525" s="408">
        <f t="shared" si="81"/>
        <v>0</v>
      </c>
      <c r="AJ525" s="408">
        <f t="shared" si="82"/>
        <v>0</v>
      </c>
      <c r="AK525" s="408"/>
      <c r="AL525" s="408">
        <f t="shared" si="83"/>
        <v>0</v>
      </c>
      <c r="AM525" s="408">
        <f t="shared" si="84"/>
        <v>0</v>
      </c>
    </row>
    <row r="526" spans="1:39">
      <c r="A526" s="308">
        <v>516</v>
      </c>
      <c r="B526" s="111" t="s">
        <v>1655</v>
      </c>
      <c r="C526" s="54" t="s">
        <v>1408</v>
      </c>
      <c r="D526" s="277" t="s">
        <v>1409</v>
      </c>
      <c r="E526" s="306"/>
      <c r="F526" s="306"/>
      <c r="G526" s="306"/>
      <c r="H526" s="306"/>
      <c r="I526" s="306"/>
      <c r="J526" s="398">
        <f t="shared" si="79"/>
        <v>0</v>
      </c>
      <c r="K526" s="306"/>
      <c r="L526" s="306"/>
      <c r="M526" s="306"/>
      <c r="N526" s="306"/>
      <c r="O526" s="277" t="s">
        <v>782</v>
      </c>
      <c r="P526" s="301" t="s">
        <v>782</v>
      </c>
      <c r="Q526" s="301" t="s">
        <v>782</v>
      </c>
      <c r="R526" s="301" t="s">
        <v>782</v>
      </c>
      <c r="S526" s="301" t="s">
        <v>782</v>
      </c>
      <c r="T526" s="301" t="s">
        <v>782</v>
      </c>
      <c r="U526" s="301" t="s">
        <v>782</v>
      </c>
      <c r="V526" s="301" t="s">
        <v>782</v>
      </c>
      <c r="W526" s="301" t="s">
        <v>782</v>
      </c>
      <c r="X526" s="301" t="s">
        <v>782</v>
      </c>
      <c r="Y526" s="301" t="s">
        <v>782</v>
      </c>
      <c r="Z526" s="310"/>
      <c r="AA526" s="310"/>
      <c r="AB526" s="301" t="s">
        <v>782</v>
      </c>
      <c r="AC526" s="312"/>
      <c r="AD526" s="301"/>
      <c r="AE526" s="322"/>
      <c r="AF526" s="301"/>
      <c r="AG526" s="296"/>
      <c r="AH526" s="408">
        <f t="shared" si="80"/>
        <v>0</v>
      </c>
      <c r="AI526" s="408">
        <f t="shared" si="81"/>
        <v>0</v>
      </c>
      <c r="AJ526" s="408">
        <f t="shared" si="82"/>
        <v>0</v>
      </c>
      <c r="AK526" s="408"/>
      <c r="AL526" s="408">
        <f t="shared" si="83"/>
        <v>0</v>
      </c>
      <c r="AM526" s="408">
        <f t="shared" si="84"/>
        <v>0</v>
      </c>
    </row>
    <row r="527" spans="1:39" ht="27.6">
      <c r="A527" s="308">
        <v>517</v>
      </c>
      <c r="B527" s="111" t="s">
        <v>1663</v>
      </c>
      <c r="C527" s="54" t="s">
        <v>1408</v>
      </c>
      <c r="D527" s="277" t="s">
        <v>1409</v>
      </c>
      <c r="E527" s="306"/>
      <c r="F527" s="306"/>
      <c r="G527" s="306"/>
      <c r="H527" s="306"/>
      <c r="I527" s="306"/>
      <c r="J527" s="398">
        <f t="shared" si="79"/>
        <v>0</v>
      </c>
      <c r="K527" s="306"/>
      <c r="L527" s="306"/>
      <c r="M527" s="306"/>
      <c r="N527" s="306"/>
      <c r="O527" s="277" t="s">
        <v>782</v>
      </c>
      <c r="P527" s="301" t="s">
        <v>782</v>
      </c>
      <c r="Q527" s="301" t="s">
        <v>782</v>
      </c>
      <c r="R527" s="301" t="s">
        <v>782</v>
      </c>
      <c r="S527" s="301" t="s">
        <v>782</v>
      </c>
      <c r="T527" s="301" t="s">
        <v>782</v>
      </c>
      <c r="U527" s="301" t="s">
        <v>782</v>
      </c>
      <c r="V527" s="301" t="s">
        <v>782</v>
      </c>
      <c r="W527" s="301" t="s">
        <v>782</v>
      </c>
      <c r="X527" s="301" t="s">
        <v>782</v>
      </c>
      <c r="Y527" s="301" t="s">
        <v>782</v>
      </c>
      <c r="Z527" s="310"/>
      <c r="AA527" s="310"/>
      <c r="AB527" s="301" t="s">
        <v>782</v>
      </c>
      <c r="AC527" s="312"/>
      <c r="AD527" s="301"/>
      <c r="AE527" s="322"/>
      <c r="AF527" s="301"/>
      <c r="AG527" s="296"/>
      <c r="AH527" s="408">
        <f t="shared" si="80"/>
        <v>0</v>
      </c>
      <c r="AI527" s="408">
        <f t="shared" si="81"/>
        <v>0</v>
      </c>
      <c r="AJ527" s="408">
        <f t="shared" si="82"/>
        <v>0</v>
      </c>
      <c r="AK527" s="408"/>
      <c r="AL527" s="408">
        <f t="shared" si="83"/>
        <v>0</v>
      </c>
      <c r="AM527" s="408">
        <f t="shared" si="84"/>
        <v>0</v>
      </c>
    </row>
    <row r="528" spans="1:39">
      <c r="A528" s="308">
        <v>518</v>
      </c>
      <c r="B528" s="111" t="s">
        <v>1696</v>
      </c>
      <c r="C528" s="54" t="s">
        <v>1408</v>
      </c>
      <c r="D528" s="277" t="s">
        <v>1409</v>
      </c>
      <c r="E528" s="306"/>
      <c r="F528" s="306"/>
      <c r="G528" s="306"/>
      <c r="H528" s="306"/>
      <c r="I528" s="306"/>
      <c r="J528" s="398">
        <f t="shared" si="79"/>
        <v>0</v>
      </c>
      <c r="K528" s="306"/>
      <c r="L528" s="306"/>
      <c r="M528" s="306"/>
      <c r="N528" s="306"/>
      <c r="O528" s="277" t="s">
        <v>782</v>
      </c>
      <c r="P528" s="301" t="s">
        <v>782</v>
      </c>
      <c r="Q528" s="301" t="s">
        <v>782</v>
      </c>
      <c r="R528" s="301" t="s">
        <v>782</v>
      </c>
      <c r="S528" s="301" t="s">
        <v>782</v>
      </c>
      <c r="T528" s="301" t="s">
        <v>782</v>
      </c>
      <c r="U528" s="301" t="s">
        <v>782</v>
      </c>
      <c r="V528" s="301" t="s">
        <v>782</v>
      </c>
      <c r="W528" s="301" t="s">
        <v>782</v>
      </c>
      <c r="X528" s="301" t="s">
        <v>782</v>
      </c>
      <c r="Y528" s="301" t="s">
        <v>782</v>
      </c>
      <c r="Z528" s="310"/>
      <c r="AA528" s="310"/>
      <c r="AB528" s="301" t="s">
        <v>782</v>
      </c>
      <c r="AC528" s="312"/>
      <c r="AD528" s="301"/>
      <c r="AE528" s="322"/>
      <c r="AF528" s="301"/>
      <c r="AG528" s="296"/>
      <c r="AH528" s="408">
        <f t="shared" si="80"/>
        <v>0</v>
      </c>
      <c r="AI528" s="408">
        <f t="shared" si="81"/>
        <v>0</v>
      </c>
      <c r="AJ528" s="408">
        <f t="shared" si="82"/>
        <v>0</v>
      </c>
      <c r="AK528" s="408"/>
      <c r="AL528" s="408">
        <f t="shared" si="83"/>
        <v>0</v>
      </c>
      <c r="AM528" s="408">
        <f t="shared" si="84"/>
        <v>0</v>
      </c>
    </row>
    <row r="529" spans="1:39" ht="27.6">
      <c r="A529" s="308">
        <v>519</v>
      </c>
      <c r="B529" s="111" t="s">
        <v>1695</v>
      </c>
      <c r="C529" s="54" t="s">
        <v>1408</v>
      </c>
      <c r="D529" s="277" t="s">
        <v>1409</v>
      </c>
      <c r="E529" s="306"/>
      <c r="F529" s="306"/>
      <c r="G529" s="306"/>
      <c r="H529" s="306"/>
      <c r="I529" s="306"/>
      <c r="J529" s="398">
        <f t="shared" si="79"/>
        <v>0</v>
      </c>
      <c r="K529" s="306"/>
      <c r="L529" s="306"/>
      <c r="M529" s="306"/>
      <c r="N529" s="306"/>
      <c r="O529" s="277" t="s">
        <v>782</v>
      </c>
      <c r="P529" s="301" t="s">
        <v>782</v>
      </c>
      <c r="Q529" s="301" t="s">
        <v>782</v>
      </c>
      <c r="R529" s="301" t="s">
        <v>782</v>
      </c>
      <c r="S529" s="301" t="s">
        <v>782</v>
      </c>
      <c r="T529" s="301" t="s">
        <v>782</v>
      </c>
      <c r="U529" s="301" t="s">
        <v>782</v>
      </c>
      <c r="V529" s="301" t="s">
        <v>782</v>
      </c>
      <c r="W529" s="301" t="s">
        <v>782</v>
      </c>
      <c r="X529" s="301" t="s">
        <v>782</v>
      </c>
      <c r="Y529" s="301" t="s">
        <v>782</v>
      </c>
      <c r="Z529" s="310"/>
      <c r="AA529" s="310"/>
      <c r="AB529" s="301" t="s">
        <v>782</v>
      </c>
      <c r="AC529" s="312"/>
      <c r="AD529" s="301"/>
      <c r="AE529" s="322"/>
      <c r="AF529" s="301"/>
      <c r="AG529" s="296"/>
      <c r="AH529" s="408">
        <f t="shared" si="80"/>
        <v>0</v>
      </c>
      <c r="AI529" s="408">
        <f t="shared" si="81"/>
        <v>0</v>
      </c>
      <c r="AJ529" s="408">
        <f t="shared" si="82"/>
        <v>0</v>
      </c>
      <c r="AK529" s="408"/>
      <c r="AL529" s="408">
        <f t="shared" si="83"/>
        <v>0</v>
      </c>
      <c r="AM529" s="408">
        <f t="shared" si="84"/>
        <v>0</v>
      </c>
    </row>
    <row r="530" spans="1:39">
      <c r="A530" s="308">
        <v>520</v>
      </c>
      <c r="B530" s="111" t="s">
        <v>1438</v>
      </c>
      <c r="C530" s="54" t="s">
        <v>1408</v>
      </c>
      <c r="D530" s="277" t="s">
        <v>1409</v>
      </c>
      <c r="E530" s="306"/>
      <c r="F530" s="306"/>
      <c r="G530" s="306"/>
      <c r="H530" s="306"/>
      <c r="I530" s="306"/>
      <c r="J530" s="398">
        <f t="shared" si="79"/>
        <v>0</v>
      </c>
      <c r="K530" s="306"/>
      <c r="L530" s="306"/>
      <c r="M530" s="306"/>
      <c r="N530" s="306"/>
      <c r="O530" s="277" t="s">
        <v>782</v>
      </c>
      <c r="P530" s="301" t="s">
        <v>782</v>
      </c>
      <c r="Q530" s="301" t="s">
        <v>782</v>
      </c>
      <c r="R530" s="301" t="s">
        <v>782</v>
      </c>
      <c r="S530" s="301" t="s">
        <v>782</v>
      </c>
      <c r="T530" s="301" t="s">
        <v>782</v>
      </c>
      <c r="U530" s="301" t="s">
        <v>782</v>
      </c>
      <c r="V530" s="301" t="s">
        <v>782</v>
      </c>
      <c r="W530" s="301" t="s">
        <v>782</v>
      </c>
      <c r="X530" s="301" t="s">
        <v>782</v>
      </c>
      <c r="Y530" s="301" t="s">
        <v>782</v>
      </c>
      <c r="Z530" s="310"/>
      <c r="AA530" s="310"/>
      <c r="AB530" s="301" t="s">
        <v>782</v>
      </c>
      <c r="AC530" s="312"/>
      <c r="AD530" s="301"/>
      <c r="AE530" s="322"/>
      <c r="AF530" s="301"/>
      <c r="AG530" s="296"/>
      <c r="AH530" s="408">
        <f t="shared" si="80"/>
        <v>0</v>
      </c>
      <c r="AI530" s="408">
        <f t="shared" si="81"/>
        <v>0</v>
      </c>
      <c r="AJ530" s="408">
        <f t="shared" si="82"/>
        <v>0</v>
      </c>
      <c r="AK530" s="408"/>
      <c r="AL530" s="408">
        <f t="shared" si="83"/>
        <v>0</v>
      </c>
      <c r="AM530" s="408">
        <f t="shared" si="84"/>
        <v>0</v>
      </c>
    </row>
    <row r="531" spans="1:39">
      <c r="A531" s="308">
        <v>521</v>
      </c>
      <c r="B531" s="111" t="s">
        <v>1465</v>
      </c>
      <c r="C531" s="54" t="s">
        <v>1408</v>
      </c>
      <c r="D531" s="277" t="s">
        <v>1409</v>
      </c>
      <c r="E531" s="306"/>
      <c r="F531" s="306"/>
      <c r="G531" s="306"/>
      <c r="H531" s="306"/>
      <c r="I531" s="306"/>
      <c r="J531" s="398">
        <f t="shared" si="79"/>
        <v>0</v>
      </c>
      <c r="K531" s="306"/>
      <c r="L531" s="306"/>
      <c r="M531" s="306"/>
      <c r="N531" s="306"/>
      <c r="O531" s="277" t="s">
        <v>782</v>
      </c>
      <c r="P531" s="301" t="s">
        <v>782</v>
      </c>
      <c r="Q531" s="301" t="s">
        <v>782</v>
      </c>
      <c r="R531" s="301" t="s">
        <v>782</v>
      </c>
      <c r="S531" s="301" t="s">
        <v>782</v>
      </c>
      <c r="T531" s="301" t="s">
        <v>782</v>
      </c>
      <c r="U531" s="301" t="s">
        <v>782</v>
      </c>
      <c r="V531" s="301" t="s">
        <v>782</v>
      </c>
      <c r="W531" s="301" t="s">
        <v>782</v>
      </c>
      <c r="X531" s="301" t="s">
        <v>782</v>
      </c>
      <c r="Y531" s="301" t="s">
        <v>782</v>
      </c>
      <c r="Z531" s="310"/>
      <c r="AA531" s="310"/>
      <c r="AB531" s="301" t="s">
        <v>782</v>
      </c>
      <c r="AC531" s="312"/>
      <c r="AD531" s="301"/>
      <c r="AE531" s="322"/>
      <c r="AF531" s="301"/>
      <c r="AG531" s="296"/>
      <c r="AH531" s="408">
        <f t="shared" si="80"/>
        <v>0</v>
      </c>
      <c r="AI531" s="408">
        <f t="shared" si="81"/>
        <v>0</v>
      </c>
      <c r="AJ531" s="408">
        <f t="shared" si="82"/>
        <v>0</v>
      </c>
      <c r="AK531" s="408"/>
      <c r="AL531" s="408">
        <f t="shared" si="83"/>
        <v>0</v>
      </c>
      <c r="AM531" s="408">
        <f t="shared" si="84"/>
        <v>0</v>
      </c>
    </row>
    <row r="532" spans="1:39">
      <c r="A532" s="308">
        <v>522</v>
      </c>
      <c r="B532" s="111" t="s">
        <v>1694</v>
      </c>
      <c r="C532" s="54" t="s">
        <v>1408</v>
      </c>
      <c r="D532" s="277" t="s">
        <v>1409</v>
      </c>
      <c r="E532" s="306"/>
      <c r="F532" s="306"/>
      <c r="G532" s="306"/>
      <c r="H532" s="306"/>
      <c r="I532" s="306"/>
      <c r="J532" s="398">
        <f t="shared" si="79"/>
        <v>0</v>
      </c>
      <c r="K532" s="306"/>
      <c r="L532" s="306"/>
      <c r="M532" s="306"/>
      <c r="N532" s="306"/>
      <c r="O532" s="277" t="s">
        <v>782</v>
      </c>
      <c r="P532" s="301" t="s">
        <v>782</v>
      </c>
      <c r="Q532" s="301" t="s">
        <v>782</v>
      </c>
      <c r="R532" s="301" t="s">
        <v>782</v>
      </c>
      <c r="S532" s="301" t="s">
        <v>782</v>
      </c>
      <c r="T532" s="301" t="s">
        <v>782</v>
      </c>
      <c r="U532" s="301" t="s">
        <v>782</v>
      </c>
      <c r="V532" s="301" t="s">
        <v>782</v>
      </c>
      <c r="W532" s="301" t="s">
        <v>782</v>
      </c>
      <c r="X532" s="301" t="s">
        <v>782</v>
      </c>
      <c r="Y532" s="301" t="s">
        <v>782</v>
      </c>
      <c r="Z532" s="310"/>
      <c r="AA532" s="310"/>
      <c r="AB532" s="301" t="s">
        <v>782</v>
      </c>
      <c r="AC532" s="312"/>
      <c r="AD532" s="301"/>
      <c r="AE532" s="322"/>
      <c r="AF532" s="301"/>
      <c r="AG532" s="296"/>
      <c r="AH532" s="408">
        <f t="shared" si="80"/>
        <v>0</v>
      </c>
      <c r="AI532" s="408">
        <f t="shared" si="81"/>
        <v>0</v>
      </c>
      <c r="AJ532" s="408">
        <f t="shared" si="82"/>
        <v>0</v>
      </c>
      <c r="AK532" s="408"/>
      <c r="AL532" s="408">
        <f t="shared" si="83"/>
        <v>0</v>
      </c>
      <c r="AM532" s="408">
        <f t="shared" si="84"/>
        <v>0</v>
      </c>
    </row>
    <row r="533" spans="1:39">
      <c r="A533" s="308">
        <v>523</v>
      </c>
      <c r="B533" s="111" t="s">
        <v>1693</v>
      </c>
      <c r="C533" s="54" t="s">
        <v>1408</v>
      </c>
      <c r="D533" s="277" t="s">
        <v>1409</v>
      </c>
      <c r="E533" s="306"/>
      <c r="F533" s="306"/>
      <c r="G533" s="306"/>
      <c r="H533" s="306"/>
      <c r="I533" s="306"/>
      <c r="J533" s="398">
        <f t="shared" si="79"/>
        <v>0</v>
      </c>
      <c r="K533" s="306"/>
      <c r="L533" s="306"/>
      <c r="M533" s="306"/>
      <c r="N533" s="306"/>
      <c r="O533" s="277" t="s">
        <v>782</v>
      </c>
      <c r="P533" s="301" t="s">
        <v>782</v>
      </c>
      <c r="Q533" s="301" t="s">
        <v>782</v>
      </c>
      <c r="R533" s="301" t="s">
        <v>782</v>
      </c>
      <c r="S533" s="301" t="s">
        <v>782</v>
      </c>
      <c r="T533" s="301" t="s">
        <v>782</v>
      </c>
      <c r="U533" s="301" t="s">
        <v>782</v>
      </c>
      <c r="V533" s="301" t="s">
        <v>782</v>
      </c>
      <c r="W533" s="301" t="s">
        <v>782</v>
      </c>
      <c r="X533" s="301" t="s">
        <v>782</v>
      </c>
      <c r="Y533" s="301" t="s">
        <v>782</v>
      </c>
      <c r="Z533" s="310"/>
      <c r="AA533" s="310"/>
      <c r="AB533" s="301" t="s">
        <v>782</v>
      </c>
      <c r="AC533" s="312"/>
      <c r="AD533" s="301"/>
      <c r="AE533" s="322"/>
      <c r="AF533" s="301"/>
      <c r="AG533" s="296"/>
      <c r="AH533" s="408">
        <f t="shared" si="80"/>
        <v>0</v>
      </c>
      <c r="AI533" s="408">
        <f t="shared" si="81"/>
        <v>0</v>
      </c>
      <c r="AJ533" s="408">
        <f t="shared" si="82"/>
        <v>0</v>
      </c>
      <c r="AK533" s="408"/>
      <c r="AL533" s="408">
        <f t="shared" si="83"/>
        <v>0</v>
      </c>
      <c r="AM533" s="408">
        <f t="shared" si="84"/>
        <v>0</v>
      </c>
    </row>
    <row r="534" spans="1:39">
      <c r="A534" s="308">
        <v>524</v>
      </c>
      <c r="B534" s="111" t="s">
        <v>1638</v>
      </c>
      <c r="C534" s="54" t="s">
        <v>1408</v>
      </c>
      <c r="D534" s="277" t="s">
        <v>1409</v>
      </c>
      <c r="E534" s="306"/>
      <c r="F534" s="306"/>
      <c r="G534" s="306"/>
      <c r="H534" s="306"/>
      <c r="I534" s="306"/>
      <c r="J534" s="398">
        <f t="shared" si="79"/>
        <v>0</v>
      </c>
      <c r="K534" s="306"/>
      <c r="L534" s="306"/>
      <c r="M534" s="306"/>
      <c r="N534" s="306"/>
      <c r="O534" s="277" t="s">
        <v>782</v>
      </c>
      <c r="P534" s="301" t="s">
        <v>782</v>
      </c>
      <c r="Q534" s="301" t="s">
        <v>782</v>
      </c>
      <c r="R534" s="301" t="s">
        <v>782</v>
      </c>
      <c r="S534" s="301" t="s">
        <v>782</v>
      </c>
      <c r="T534" s="301" t="s">
        <v>782</v>
      </c>
      <c r="U534" s="301" t="s">
        <v>782</v>
      </c>
      <c r="V534" s="301" t="s">
        <v>782</v>
      </c>
      <c r="W534" s="301" t="s">
        <v>782</v>
      </c>
      <c r="X534" s="301" t="s">
        <v>782</v>
      </c>
      <c r="Y534" s="301" t="s">
        <v>782</v>
      </c>
      <c r="Z534" s="310"/>
      <c r="AA534" s="310"/>
      <c r="AB534" s="301" t="s">
        <v>782</v>
      </c>
      <c r="AC534" s="312"/>
      <c r="AD534" s="301"/>
      <c r="AE534" s="322"/>
      <c r="AF534" s="301"/>
      <c r="AG534" s="296"/>
      <c r="AH534" s="408">
        <f t="shared" si="80"/>
        <v>0</v>
      </c>
      <c r="AI534" s="408">
        <f t="shared" si="81"/>
        <v>0</v>
      </c>
      <c r="AJ534" s="408">
        <f t="shared" si="82"/>
        <v>0</v>
      </c>
      <c r="AK534" s="408"/>
      <c r="AL534" s="408">
        <f t="shared" si="83"/>
        <v>0</v>
      </c>
      <c r="AM534" s="408">
        <f t="shared" si="84"/>
        <v>0</v>
      </c>
    </row>
    <row r="535" spans="1:39" ht="27.6">
      <c r="A535" s="308">
        <v>525</v>
      </c>
      <c r="B535" s="111" t="s">
        <v>1692</v>
      </c>
      <c r="C535" s="54" t="s">
        <v>1408</v>
      </c>
      <c r="D535" s="278"/>
      <c r="E535" s="578">
        <f>MAX(E536,E542)</f>
        <v>0</v>
      </c>
      <c r="F535" s="399">
        <f>SUM(F536,F542)</f>
        <v>0</v>
      </c>
      <c r="G535" s="399">
        <f>MAX(G536,G542)</f>
        <v>0</v>
      </c>
      <c r="H535" s="399">
        <f>MAX(H536,H542)</f>
        <v>0</v>
      </c>
      <c r="I535" s="578">
        <f>MAX(I536,I542)</f>
        <v>0</v>
      </c>
      <c r="J535" s="398">
        <f t="shared" si="79"/>
        <v>0</v>
      </c>
      <c r="K535" s="399">
        <f>SUM(K536,K542)</f>
        <v>0</v>
      </c>
      <c r="L535" s="399">
        <f>SUM(L536,L542)</f>
        <v>0</v>
      </c>
      <c r="M535" s="399">
        <f>SUM(M536,M542)</f>
        <v>0</v>
      </c>
      <c r="N535" s="399">
        <f>SUM(N536,N542)</f>
        <v>0</v>
      </c>
      <c r="O535" s="277" t="s">
        <v>782</v>
      </c>
      <c r="P535" s="301" t="s">
        <v>782</v>
      </c>
      <c r="Q535" s="301" t="s">
        <v>782</v>
      </c>
      <c r="R535" s="301" t="s">
        <v>782</v>
      </c>
      <c r="S535" s="301" t="s">
        <v>782</v>
      </c>
      <c r="T535" s="301" t="s">
        <v>782</v>
      </c>
      <c r="U535" s="301" t="s">
        <v>782</v>
      </c>
      <c r="V535" s="301" t="s">
        <v>782</v>
      </c>
      <c r="W535" s="301" t="s">
        <v>782</v>
      </c>
      <c r="X535" s="301" t="s">
        <v>782</v>
      </c>
      <c r="Y535" s="301" t="s">
        <v>782</v>
      </c>
      <c r="Z535" s="301" t="s">
        <v>782</v>
      </c>
      <c r="AA535" s="301" t="s">
        <v>782</v>
      </c>
      <c r="AB535" s="301" t="s">
        <v>782</v>
      </c>
      <c r="AC535" s="312"/>
      <c r="AD535" s="301"/>
      <c r="AE535" s="322"/>
      <c r="AF535" s="301"/>
      <c r="AG535" s="400">
        <f>D535-E535</f>
        <v>0</v>
      </c>
      <c r="AH535" s="408">
        <f t="shared" ref="AH535:AH587" si="85">F535-E535</f>
        <v>0</v>
      </c>
      <c r="AI535" s="408">
        <f t="shared" ref="AI535:AI587" si="86">E535-G535</f>
        <v>0</v>
      </c>
      <c r="AJ535" s="408">
        <f t="shared" ref="AJ535:AJ587" si="87">G535-H535</f>
        <v>0</v>
      </c>
      <c r="AK535" s="408">
        <f>D535-I535</f>
        <v>0</v>
      </c>
      <c r="AL535" s="408">
        <f t="shared" ref="AL535:AL587" si="88">J535-I535</f>
        <v>0</v>
      </c>
      <c r="AM535" s="408">
        <f t="shared" ref="AM535:AM587" si="89">J535-M535</f>
        <v>0</v>
      </c>
    </row>
    <row r="536" spans="1:39">
      <c r="A536" s="308">
        <v>526</v>
      </c>
      <c r="B536" s="111" t="s">
        <v>1676</v>
      </c>
      <c r="C536" s="54" t="s">
        <v>1408</v>
      </c>
      <c r="D536" s="277" t="s">
        <v>1409</v>
      </c>
      <c r="E536" s="399">
        <f>MAX(E537:E541)</f>
        <v>0</v>
      </c>
      <c r="F536" s="578">
        <f>F537+MAX(F538,F539,F540,F541)</f>
        <v>0</v>
      </c>
      <c r="G536" s="399">
        <f>MAX(G537:G541)</f>
        <v>0</v>
      </c>
      <c r="H536" s="399">
        <f>MAX(H537:H541)</f>
        <v>0</v>
      </c>
      <c r="I536" s="399">
        <f>MAX(I537:I541)</f>
        <v>0</v>
      </c>
      <c r="J536" s="398">
        <f t="shared" si="79"/>
        <v>0</v>
      </c>
      <c r="K536" s="399">
        <f>SUM(K537:K541)</f>
        <v>0</v>
      </c>
      <c r="L536" s="399">
        <f>SUM(L537:L541)</f>
        <v>0</v>
      </c>
      <c r="M536" s="399">
        <f>SUM(M537:M541)</f>
        <v>0</v>
      </c>
      <c r="N536" s="399">
        <f>SUM(N537:N541)</f>
        <v>0</v>
      </c>
      <c r="O536" s="277" t="s">
        <v>782</v>
      </c>
      <c r="P536" s="301" t="s">
        <v>782</v>
      </c>
      <c r="Q536" s="301" t="s">
        <v>782</v>
      </c>
      <c r="R536" s="301" t="s">
        <v>782</v>
      </c>
      <c r="S536" s="301" t="s">
        <v>782</v>
      </c>
      <c r="T536" s="301" t="s">
        <v>782</v>
      </c>
      <c r="U536" s="301" t="s">
        <v>782</v>
      </c>
      <c r="V536" s="301" t="s">
        <v>782</v>
      </c>
      <c r="W536" s="301" t="s">
        <v>782</v>
      </c>
      <c r="X536" s="301" t="s">
        <v>782</v>
      </c>
      <c r="Y536" s="301" t="s">
        <v>782</v>
      </c>
      <c r="Z536" s="301" t="s">
        <v>782</v>
      </c>
      <c r="AA536" s="301" t="s">
        <v>782</v>
      </c>
      <c r="AB536" s="301" t="s">
        <v>782</v>
      </c>
      <c r="AC536" s="312"/>
      <c r="AD536" s="301"/>
      <c r="AE536" s="322"/>
      <c r="AF536" s="301"/>
      <c r="AG536" s="296"/>
      <c r="AH536" s="408">
        <f t="shared" si="85"/>
        <v>0</v>
      </c>
      <c r="AI536" s="408">
        <f t="shared" si="86"/>
        <v>0</v>
      </c>
      <c r="AJ536" s="408">
        <f t="shared" si="87"/>
        <v>0</v>
      </c>
      <c r="AK536" s="408"/>
      <c r="AL536" s="408">
        <f t="shared" si="88"/>
        <v>0</v>
      </c>
      <c r="AM536" s="408">
        <f t="shared" si="89"/>
        <v>0</v>
      </c>
    </row>
    <row r="537" spans="1:39" ht="27.6">
      <c r="A537" s="308">
        <v>527</v>
      </c>
      <c r="B537" s="111" t="s">
        <v>1691</v>
      </c>
      <c r="C537" s="54" t="s">
        <v>1408</v>
      </c>
      <c r="D537" s="277" t="s">
        <v>1409</v>
      </c>
      <c r="E537" s="277"/>
      <c r="F537" s="277"/>
      <c r="G537" s="277"/>
      <c r="H537" s="277"/>
      <c r="I537" s="277"/>
      <c r="J537" s="398">
        <f t="shared" si="79"/>
        <v>0</v>
      </c>
      <c r="K537" s="277"/>
      <c r="L537" s="277"/>
      <c r="M537" s="277"/>
      <c r="N537" s="301"/>
      <c r="O537" s="301" t="s">
        <v>782</v>
      </c>
      <c r="P537" s="301" t="s">
        <v>782</v>
      </c>
      <c r="Q537" s="301" t="s">
        <v>782</v>
      </c>
      <c r="R537" s="301" t="s">
        <v>782</v>
      </c>
      <c r="S537" s="301" t="s">
        <v>782</v>
      </c>
      <c r="T537" s="301" t="s">
        <v>782</v>
      </c>
      <c r="U537" s="310"/>
      <c r="V537" s="301" t="s">
        <v>782</v>
      </c>
      <c r="W537" s="301" t="s">
        <v>782</v>
      </c>
      <c r="X537" s="301" t="s">
        <v>782</v>
      </c>
      <c r="Y537" s="301" t="s">
        <v>782</v>
      </c>
      <c r="Z537" s="301" t="s">
        <v>782</v>
      </c>
      <c r="AA537" s="301" t="s">
        <v>782</v>
      </c>
      <c r="AB537" s="310"/>
      <c r="AC537" s="412" t="s">
        <v>3049</v>
      </c>
      <c r="AD537" s="301"/>
      <c r="AE537" s="322"/>
      <c r="AF537" s="301"/>
      <c r="AG537" s="296"/>
      <c r="AH537" s="408">
        <f t="shared" si="85"/>
        <v>0</v>
      </c>
      <c r="AI537" s="408">
        <f t="shared" si="86"/>
        <v>0</v>
      </c>
      <c r="AJ537" s="408">
        <f t="shared" si="87"/>
        <v>0</v>
      </c>
      <c r="AK537" s="408"/>
      <c r="AL537" s="408">
        <f t="shared" si="88"/>
        <v>0</v>
      </c>
      <c r="AM537" s="408">
        <f t="shared" si="89"/>
        <v>0</v>
      </c>
    </row>
    <row r="538" spans="1:39">
      <c r="A538" s="308">
        <v>528</v>
      </c>
      <c r="B538" s="111" t="s">
        <v>1490</v>
      </c>
      <c r="C538" s="54" t="s">
        <v>1408</v>
      </c>
      <c r="D538" s="277" t="s">
        <v>1409</v>
      </c>
      <c r="E538" s="277"/>
      <c r="F538" s="277"/>
      <c r="G538" s="277"/>
      <c r="H538" s="277"/>
      <c r="I538" s="277"/>
      <c r="J538" s="398">
        <f t="shared" si="79"/>
        <v>0</v>
      </c>
      <c r="K538" s="277"/>
      <c r="L538" s="277"/>
      <c r="M538" s="277"/>
      <c r="N538" s="301"/>
      <c r="O538" s="301" t="s">
        <v>782</v>
      </c>
      <c r="P538" s="301" t="s">
        <v>782</v>
      </c>
      <c r="Q538" s="301" t="s">
        <v>782</v>
      </c>
      <c r="R538" s="310"/>
      <c r="S538" s="385"/>
      <c r="T538" s="301" t="s">
        <v>782</v>
      </c>
      <c r="U538" s="301" t="s">
        <v>782</v>
      </c>
      <c r="V538" s="301" t="s">
        <v>782</v>
      </c>
      <c r="W538" s="301" t="s">
        <v>782</v>
      </c>
      <c r="X538" s="301" t="s">
        <v>782</v>
      </c>
      <c r="Y538" s="301" t="s">
        <v>782</v>
      </c>
      <c r="Z538" s="301" t="s">
        <v>782</v>
      </c>
      <c r="AA538" s="301" t="s">
        <v>782</v>
      </c>
      <c r="AB538" s="310"/>
      <c r="AC538" s="312" t="str">
        <f>R8</f>
        <v>% заселенных растений (органов)</v>
      </c>
      <c r="AD538" s="301"/>
      <c r="AE538" s="322"/>
      <c r="AF538" s="301"/>
      <c r="AG538" s="296"/>
      <c r="AH538" s="408">
        <f t="shared" si="85"/>
        <v>0</v>
      </c>
      <c r="AI538" s="408">
        <f t="shared" si="86"/>
        <v>0</v>
      </c>
      <c r="AJ538" s="408">
        <f t="shared" si="87"/>
        <v>0</v>
      </c>
      <c r="AK538" s="408"/>
      <c r="AL538" s="408">
        <f t="shared" si="88"/>
        <v>0</v>
      </c>
      <c r="AM538" s="408">
        <f t="shared" si="89"/>
        <v>0</v>
      </c>
    </row>
    <row r="539" spans="1:39" ht="27.6">
      <c r="A539" s="308">
        <v>529</v>
      </c>
      <c r="B539" s="111" t="s">
        <v>1491</v>
      </c>
      <c r="C539" s="54" t="s">
        <v>1408</v>
      </c>
      <c r="D539" s="277" t="s">
        <v>1409</v>
      </c>
      <c r="E539" s="277"/>
      <c r="F539" s="277"/>
      <c r="G539" s="277"/>
      <c r="H539" s="277"/>
      <c r="I539" s="277"/>
      <c r="J539" s="398">
        <f t="shared" si="79"/>
        <v>0</v>
      </c>
      <c r="K539" s="277"/>
      <c r="L539" s="277"/>
      <c r="M539" s="277"/>
      <c r="N539" s="301"/>
      <c r="O539" s="301" t="s">
        <v>782</v>
      </c>
      <c r="P539" s="301" t="s">
        <v>782</v>
      </c>
      <c r="Q539" s="301" t="s">
        <v>782</v>
      </c>
      <c r="R539" s="301" t="s">
        <v>782</v>
      </c>
      <c r="S539" s="301" t="s">
        <v>782</v>
      </c>
      <c r="T539" s="310"/>
      <c r="U539" s="385"/>
      <c r="V539" s="301" t="s">
        <v>782</v>
      </c>
      <c r="W539" s="301" t="s">
        <v>782</v>
      </c>
      <c r="X539" s="301" t="s">
        <v>782</v>
      </c>
      <c r="Y539" s="301" t="s">
        <v>782</v>
      </c>
      <c r="Z539" s="301" t="s">
        <v>782</v>
      </c>
      <c r="AA539" s="301" t="s">
        <v>782</v>
      </c>
      <c r="AB539" s="310"/>
      <c r="AC539" s="412" t="s">
        <v>3018</v>
      </c>
      <c r="AD539" s="301"/>
      <c r="AE539" s="322"/>
      <c r="AF539" s="301"/>
      <c r="AG539" s="296"/>
      <c r="AH539" s="408">
        <f t="shared" si="85"/>
        <v>0</v>
      </c>
      <c r="AI539" s="408">
        <f t="shared" si="86"/>
        <v>0</v>
      </c>
      <c r="AJ539" s="408">
        <f t="shared" si="87"/>
        <v>0</v>
      </c>
      <c r="AK539" s="408"/>
      <c r="AL539" s="408">
        <f t="shared" si="88"/>
        <v>0</v>
      </c>
      <c r="AM539" s="408">
        <f t="shared" si="89"/>
        <v>0</v>
      </c>
    </row>
    <row r="540" spans="1:39">
      <c r="A540" s="308">
        <v>530</v>
      </c>
      <c r="B540" s="111" t="s">
        <v>1437</v>
      </c>
      <c r="C540" s="54" t="s">
        <v>1408</v>
      </c>
      <c r="D540" s="277" t="s">
        <v>1409</v>
      </c>
      <c r="E540" s="323"/>
      <c r="F540" s="319"/>
      <c r="G540" s="277"/>
      <c r="H540" s="277"/>
      <c r="I540" s="277"/>
      <c r="J540" s="398">
        <f t="shared" si="79"/>
        <v>0</v>
      </c>
      <c r="K540" s="277"/>
      <c r="L540" s="277"/>
      <c r="M540" s="277"/>
      <c r="N540" s="301"/>
      <c r="O540" s="301" t="s">
        <v>782</v>
      </c>
      <c r="P540" s="301" t="s">
        <v>782</v>
      </c>
      <c r="Q540" s="310"/>
      <c r="R540" s="301" t="s">
        <v>782</v>
      </c>
      <c r="S540" s="301" t="s">
        <v>782</v>
      </c>
      <c r="T540" s="301" t="s">
        <v>782</v>
      </c>
      <c r="U540" s="385"/>
      <c r="V540" s="301" t="s">
        <v>782</v>
      </c>
      <c r="W540" s="301" t="s">
        <v>782</v>
      </c>
      <c r="X540" s="301" t="s">
        <v>782</v>
      </c>
      <c r="Y540" s="301" t="s">
        <v>782</v>
      </c>
      <c r="Z540" s="301" t="s">
        <v>782</v>
      </c>
      <c r="AA540" s="301" t="s">
        <v>782</v>
      </c>
      <c r="AB540" s="310"/>
      <c r="AC540" s="312" t="str">
        <f>Q8</f>
        <v>экз./растение (орган)</v>
      </c>
      <c r="AD540" s="301"/>
      <c r="AE540" s="322"/>
      <c r="AF540" s="301"/>
      <c r="AG540" s="296"/>
      <c r="AH540" s="408">
        <f t="shared" si="85"/>
        <v>0</v>
      </c>
      <c r="AI540" s="408">
        <f t="shared" si="86"/>
        <v>0</v>
      </c>
      <c r="AJ540" s="408">
        <f t="shared" si="87"/>
        <v>0</v>
      </c>
      <c r="AK540" s="408"/>
      <c r="AL540" s="408">
        <f t="shared" si="88"/>
        <v>0</v>
      </c>
      <c r="AM540" s="408">
        <f t="shared" si="89"/>
        <v>0</v>
      </c>
    </row>
    <row r="541" spans="1:39">
      <c r="A541" s="308">
        <v>531</v>
      </c>
      <c r="B541" s="111" t="s">
        <v>1419</v>
      </c>
      <c r="C541" s="54" t="s">
        <v>1408</v>
      </c>
      <c r="D541" s="277" t="s">
        <v>1409</v>
      </c>
      <c r="E541" s="323"/>
      <c r="F541" s="319"/>
      <c r="G541" s="277"/>
      <c r="H541" s="277"/>
      <c r="I541" s="277"/>
      <c r="J541" s="398">
        <f t="shared" si="79"/>
        <v>0</v>
      </c>
      <c r="K541" s="277"/>
      <c r="L541" s="277"/>
      <c r="M541" s="277"/>
      <c r="N541" s="301"/>
      <c r="O541" s="301" t="s">
        <v>782</v>
      </c>
      <c r="P541" s="301" t="s">
        <v>782</v>
      </c>
      <c r="Q541" s="301" t="s">
        <v>782</v>
      </c>
      <c r="R541" s="301" t="s">
        <v>782</v>
      </c>
      <c r="S541" s="301" t="s">
        <v>782</v>
      </c>
      <c r="T541" s="301" t="s">
        <v>782</v>
      </c>
      <c r="U541" s="301" t="s">
        <v>782</v>
      </c>
      <c r="V541" s="301" t="s">
        <v>782</v>
      </c>
      <c r="W541" s="301" t="s">
        <v>782</v>
      </c>
      <c r="X541" s="301" t="s">
        <v>782</v>
      </c>
      <c r="Y541" s="301" t="s">
        <v>782</v>
      </c>
      <c r="Z541" s="301" t="s">
        <v>782</v>
      </c>
      <c r="AA541" s="301" t="s">
        <v>782</v>
      </c>
      <c r="AB541" s="312" t="s">
        <v>782</v>
      </c>
      <c r="AC541" s="312"/>
      <c r="AD541" s="301"/>
      <c r="AE541" s="322"/>
      <c r="AF541" s="301"/>
      <c r="AG541" s="296"/>
      <c r="AH541" s="408">
        <f t="shared" si="85"/>
        <v>0</v>
      </c>
      <c r="AI541" s="408">
        <f t="shared" si="86"/>
        <v>0</v>
      </c>
      <c r="AJ541" s="408">
        <f t="shared" si="87"/>
        <v>0</v>
      </c>
      <c r="AK541" s="408"/>
      <c r="AL541" s="408">
        <f t="shared" si="88"/>
        <v>0</v>
      </c>
      <c r="AM541" s="408">
        <f t="shared" si="89"/>
        <v>0</v>
      </c>
    </row>
    <row r="542" spans="1:39">
      <c r="A542" s="308">
        <v>532</v>
      </c>
      <c r="B542" s="111" t="s">
        <v>1643</v>
      </c>
      <c r="C542" s="54" t="s">
        <v>1408</v>
      </c>
      <c r="D542" s="277" t="s">
        <v>1409</v>
      </c>
      <c r="E542" s="399">
        <f>MAX(E543:E550)</f>
        <v>0</v>
      </c>
      <c r="F542" s="578">
        <f>SUM(F543:F550)</f>
        <v>0</v>
      </c>
      <c r="G542" s="399">
        <f>MAX(G543:G550)</f>
        <v>0</v>
      </c>
      <c r="H542" s="399">
        <f>MAX(H543:H550)</f>
        <v>0</v>
      </c>
      <c r="I542" s="399">
        <f>MAX(I543:I550)</f>
        <v>0</v>
      </c>
      <c r="J542" s="398">
        <f t="shared" si="79"/>
        <v>0</v>
      </c>
      <c r="K542" s="399">
        <f>SUM(K543:K550)</f>
        <v>0</v>
      </c>
      <c r="L542" s="399">
        <f>SUM(L543:L550)</f>
        <v>0</v>
      </c>
      <c r="M542" s="399">
        <f>SUM(M543:M550)</f>
        <v>0</v>
      </c>
      <c r="N542" s="399">
        <f>SUM(N543:N550)</f>
        <v>0</v>
      </c>
      <c r="O542" s="277" t="s">
        <v>782</v>
      </c>
      <c r="P542" s="301" t="s">
        <v>782</v>
      </c>
      <c r="Q542" s="301" t="s">
        <v>782</v>
      </c>
      <c r="R542" s="301" t="s">
        <v>782</v>
      </c>
      <c r="S542" s="301" t="s">
        <v>782</v>
      </c>
      <c r="T542" s="301" t="s">
        <v>782</v>
      </c>
      <c r="U542" s="301" t="s">
        <v>782</v>
      </c>
      <c r="V542" s="301" t="s">
        <v>782</v>
      </c>
      <c r="W542" s="301" t="s">
        <v>782</v>
      </c>
      <c r="X542" s="301" t="s">
        <v>782</v>
      </c>
      <c r="Y542" s="301" t="s">
        <v>782</v>
      </c>
      <c r="Z542" s="301" t="s">
        <v>782</v>
      </c>
      <c r="AA542" s="301" t="s">
        <v>782</v>
      </c>
      <c r="AB542" s="301" t="s">
        <v>782</v>
      </c>
      <c r="AC542" s="312"/>
      <c r="AD542" s="301"/>
      <c r="AE542" s="322"/>
      <c r="AF542" s="301"/>
      <c r="AG542" s="296"/>
      <c r="AH542" s="408">
        <f t="shared" si="85"/>
        <v>0</v>
      </c>
      <c r="AI542" s="408">
        <f t="shared" si="86"/>
        <v>0</v>
      </c>
      <c r="AJ542" s="408">
        <f t="shared" si="87"/>
        <v>0</v>
      </c>
      <c r="AK542" s="408"/>
      <c r="AL542" s="408">
        <f t="shared" si="88"/>
        <v>0</v>
      </c>
      <c r="AM542" s="408">
        <f t="shared" si="89"/>
        <v>0</v>
      </c>
    </row>
    <row r="543" spans="1:39">
      <c r="A543" s="308">
        <v>533</v>
      </c>
      <c r="B543" s="111" t="s">
        <v>1451</v>
      </c>
      <c r="C543" s="54" t="s">
        <v>1408</v>
      </c>
      <c r="D543" s="277" t="s">
        <v>1409</v>
      </c>
      <c r="E543" s="323"/>
      <c r="F543" s="319"/>
      <c r="G543" s="277"/>
      <c r="H543" s="277"/>
      <c r="I543" s="318"/>
      <c r="J543" s="398">
        <f t="shared" ref="J543:J548" si="90">SUM(K543:L543)</f>
        <v>0</v>
      </c>
      <c r="K543" s="277"/>
      <c r="L543" s="277"/>
      <c r="M543" s="277"/>
      <c r="N543" s="301"/>
      <c r="O543" s="301" t="s">
        <v>782</v>
      </c>
      <c r="P543" s="301" t="s">
        <v>782</v>
      </c>
      <c r="Q543" s="301" t="s">
        <v>782</v>
      </c>
      <c r="R543" s="301" t="s">
        <v>782</v>
      </c>
      <c r="S543" s="301" t="s">
        <v>782</v>
      </c>
      <c r="T543" s="301" t="s">
        <v>782</v>
      </c>
      <c r="U543" s="301" t="s">
        <v>782</v>
      </c>
      <c r="V543" s="301" t="s">
        <v>782</v>
      </c>
      <c r="W543" s="301" t="s">
        <v>782</v>
      </c>
      <c r="X543" s="301" t="s">
        <v>782</v>
      </c>
      <c r="Y543" s="301" t="s">
        <v>782</v>
      </c>
      <c r="Z543" s="310"/>
      <c r="AA543" s="310"/>
      <c r="AB543" s="301" t="s">
        <v>782</v>
      </c>
      <c r="AC543" s="312"/>
      <c r="AD543" s="301"/>
      <c r="AE543" s="322"/>
      <c r="AF543" s="301"/>
      <c r="AG543" s="296"/>
      <c r="AH543" s="408">
        <f t="shared" si="85"/>
        <v>0</v>
      </c>
      <c r="AI543" s="408">
        <f t="shared" si="86"/>
        <v>0</v>
      </c>
      <c r="AJ543" s="408">
        <f t="shared" si="87"/>
        <v>0</v>
      </c>
      <c r="AK543" s="408"/>
      <c r="AL543" s="408">
        <f t="shared" si="88"/>
        <v>0</v>
      </c>
      <c r="AM543" s="408">
        <f t="shared" si="89"/>
        <v>0</v>
      </c>
    </row>
    <row r="544" spans="1:39">
      <c r="A544" s="308">
        <v>534</v>
      </c>
      <c r="B544" s="111" t="s">
        <v>1450</v>
      </c>
      <c r="C544" s="54" t="s">
        <v>1408</v>
      </c>
      <c r="D544" s="277" t="s">
        <v>1409</v>
      </c>
      <c r="E544" s="323"/>
      <c r="F544" s="319"/>
      <c r="G544" s="277"/>
      <c r="H544" s="277"/>
      <c r="I544" s="318"/>
      <c r="J544" s="398">
        <f t="shared" si="90"/>
        <v>0</v>
      </c>
      <c r="K544" s="277"/>
      <c r="L544" s="277"/>
      <c r="M544" s="277"/>
      <c r="N544" s="301"/>
      <c r="O544" s="301" t="s">
        <v>782</v>
      </c>
      <c r="P544" s="301" t="s">
        <v>782</v>
      </c>
      <c r="Q544" s="301" t="s">
        <v>782</v>
      </c>
      <c r="R544" s="301" t="s">
        <v>782</v>
      </c>
      <c r="S544" s="301" t="s">
        <v>782</v>
      </c>
      <c r="T544" s="301" t="s">
        <v>782</v>
      </c>
      <c r="U544" s="301" t="s">
        <v>782</v>
      </c>
      <c r="V544" s="301" t="s">
        <v>782</v>
      </c>
      <c r="W544" s="301" t="s">
        <v>782</v>
      </c>
      <c r="X544" s="301" t="s">
        <v>782</v>
      </c>
      <c r="Y544" s="301" t="s">
        <v>782</v>
      </c>
      <c r="Z544" s="310"/>
      <c r="AA544" s="310"/>
      <c r="AB544" s="301" t="s">
        <v>782</v>
      </c>
      <c r="AC544" s="312"/>
      <c r="AD544" s="301"/>
      <c r="AE544" s="322"/>
      <c r="AF544" s="301"/>
      <c r="AG544" s="296"/>
      <c r="AH544" s="408">
        <f t="shared" si="85"/>
        <v>0</v>
      </c>
      <c r="AI544" s="408">
        <f t="shared" si="86"/>
        <v>0</v>
      </c>
      <c r="AJ544" s="408">
        <f t="shared" si="87"/>
        <v>0</v>
      </c>
      <c r="AK544" s="408"/>
      <c r="AL544" s="408">
        <f t="shared" si="88"/>
        <v>0</v>
      </c>
      <c r="AM544" s="408">
        <f t="shared" si="89"/>
        <v>0</v>
      </c>
    </row>
    <row r="545" spans="1:39">
      <c r="A545" s="308">
        <v>535</v>
      </c>
      <c r="B545" s="111" t="s">
        <v>1657</v>
      </c>
      <c r="C545" s="54" t="s">
        <v>1408</v>
      </c>
      <c r="D545" s="277" t="s">
        <v>1409</v>
      </c>
      <c r="E545" s="323"/>
      <c r="F545" s="319"/>
      <c r="G545" s="277"/>
      <c r="H545" s="277"/>
      <c r="I545" s="318"/>
      <c r="J545" s="398">
        <f t="shared" si="90"/>
        <v>0</v>
      </c>
      <c r="K545" s="277"/>
      <c r="L545" s="277"/>
      <c r="M545" s="277"/>
      <c r="N545" s="301"/>
      <c r="O545" s="301" t="s">
        <v>782</v>
      </c>
      <c r="P545" s="301" t="s">
        <v>782</v>
      </c>
      <c r="Q545" s="301" t="s">
        <v>782</v>
      </c>
      <c r="R545" s="301" t="s">
        <v>782</v>
      </c>
      <c r="S545" s="301" t="s">
        <v>782</v>
      </c>
      <c r="T545" s="301" t="s">
        <v>782</v>
      </c>
      <c r="U545" s="301" t="s">
        <v>782</v>
      </c>
      <c r="V545" s="301" t="s">
        <v>782</v>
      </c>
      <c r="W545" s="301" t="s">
        <v>782</v>
      </c>
      <c r="X545" s="301" t="s">
        <v>782</v>
      </c>
      <c r="Y545" s="301" t="s">
        <v>782</v>
      </c>
      <c r="Z545" s="310"/>
      <c r="AA545" s="310"/>
      <c r="AB545" s="301" t="s">
        <v>782</v>
      </c>
      <c r="AC545" s="312"/>
      <c r="AD545" s="301"/>
      <c r="AE545" s="322"/>
      <c r="AF545" s="301"/>
      <c r="AG545" s="296"/>
      <c r="AH545" s="408">
        <f t="shared" si="85"/>
        <v>0</v>
      </c>
      <c r="AI545" s="408">
        <f t="shared" si="86"/>
        <v>0</v>
      </c>
      <c r="AJ545" s="408">
        <f t="shared" si="87"/>
        <v>0</v>
      </c>
      <c r="AK545" s="408"/>
      <c r="AL545" s="408">
        <f t="shared" si="88"/>
        <v>0</v>
      </c>
      <c r="AM545" s="408">
        <f t="shared" si="89"/>
        <v>0</v>
      </c>
    </row>
    <row r="546" spans="1:39">
      <c r="A546" s="308">
        <v>536</v>
      </c>
      <c r="B546" s="111" t="s">
        <v>1438</v>
      </c>
      <c r="C546" s="54" t="s">
        <v>1408</v>
      </c>
      <c r="D546" s="277" t="s">
        <v>1409</v>
      </c>
      <c r="E546" s="323"/>
      <c r="F546" s="319"/>
      <c r="G546" s="277"/>
      <c r="H546" s="277"/>
      <c r="I546" s="318"/>
      <c r="J546" s="398">
        <f t="shared" si="90"/>
        <v>0</v>
      </c>
      <c r="K546" s="277"/>
      <c r="L546" s="277"/>
      <c r="M546" s="277"/>
      <c r="N546" s="301"/>
      <c r="O546" s="301" t="s">
        <v>782</v>
      </c>
      <c r="P546" s="301" t="s">
        <v>782</v>
      </c>
      <c r="Q546" s="301" t="s">
        <v>782</v>
      </c>
      <c r="R546" s="301" t="s">
        <v>782</v>
      </c>
      <c r="S546" s="301" t="s">
        <v>782</v>
      </c>
      <c r="T546" s="301" t="s">
        <v>782</v>
      </c>
      <c r="U546" s="301" t="s">
        <v>782</v>
      </c>
      <c r="V546" s="301" t="s">
        <v>782</v>
      </c>
      <c r="W546" s="301" t="s">
        <v>782</v>
      </c>
      <c r="X546" s="301" t="s">
        <v>782</v>
      </c>
      <c r="Y546" s="301" t="s">
        <v>782</v>
      </c>
      <c r="Z546" s="310"/>
      <c r="AA546" s="310"/>
      <c r="AB546" s="301" t="s">
        <v>782</v>
      </c>
      <c r="AC546" s="312"/>
      <c r="AD546" s="301"/>
      <c r="AE546" s="322"/>
      <c r="AF546" s="301"/>
      <c r="AG546" s="296"/>
      <c r="AH546" s="408">
        <f t="shared" si="85"/>
        <v>0</v>
      </c>
      <c r="AI546" s="408">
        <f t="shared" si="86"/>
        <v>0</v>
      </c>
      <c r="AJ546" s="408">
        <f t="shared" si="87"/>
        <v>0</v>
      </c>
      <c r="AK546" s="408"/>
      <c r="AL546" s="408">
        <f t="shared" si="88"/>
        <v>0</v>
      </c>
      <c r="AM546" s="408">
        <f t="shared" si="89"/>
        <v>0</v>
      </c>
    </row>
    <row r="547" spans="1:39">
      <c r="A547" s="308">
        <v>537</v>
      </c>
      <c r="B547" s="111" t="s">
        <v>1639</v>
      </c>
      <c r="C547" s="54" t="s">
        <v>1408</v>
      </c>
      <c r="D547" s="277" t="s">
        <v>1409</v>
      </c>
      <c r="E547" s="323"/>
      <c r="F547" s="319"/>
      <c r="G547" s="277"/>
      <c r="H547" s="277"/>
      <c r="I547" s="318"/>
      <c r="J547" s="398">
        <f t="shared" si="90"/>
        <v>0</v>
      </c>
      <c r="K547" s="277"/>
      <c r="L547" s="277"/>
      <c r="M547" s="277"/>
      <c r="N547" s="301"/>
      <c r="O547" s="301" t="s">
        <v>782</v>
      </c>
      <c r="P547" s="301" t="s">
        <v>782</v>
      </c>
      <c r="Q547" s="301" t="s">
        <v>782</v>
      </c>
      <c r="R547" s="301" t="s">
        <v>782</v>
      </c>
      <c r="S547" s="301" t="s">
        <v>782</v>
      </c>
      <c r="T547" s="301" t="s">
        <v>782</v>
      </c>
      <c r="U547" s="301" t="s">
        <v>782</v>
      </c>
      <c r="V547" s="301" t="s">
        <v>782</v>
      </c>
      <c r="W547" s="301" t="s">
        <v>782</v>
      </c>
      <c r="X547" s="301" t="s">
        <v>782</v>
      </c>
      <c r="Y547" s="301" t="s">
        <v>782</v>
      </c>
      <c r="Z547" s="310"/>
      <c r="AA547" s="310"/>
      <c r="AB547" s="301" t="s">
        <v>782</v>
      </c>
      <c r="AC547" s="312"/>
      <c r="AD547" s="301"/>
      <c r="AE547" s="322"/>
      <c r="AF547" s="301"/>
      <c r="AG547" s="296"/>
      <c r="AH547" s="408">
        <f t="shared" si="85"/>
        <v>0</v>
      </c>
      <c r="AI547" s="408">
        <f t="shared" si="86"/>
        <v>0</v>
      </c>
      <c r="AJ547" s="408">
        <f t="shared" si="87"/>
        <v>0</v>
      </c>
      <c r="AK547" s="408"/>
      <c r="AL547" s="408">
        <f t="shared" si="88"/>
        <v>0</v>
      </c>
      <c r="AM547" s="408">
        <f t="shared" si="89"/>
        <v>0</v>
      </c>
    </row>
    <row r="548" spans="1:39">
      <c r="A548" s="308">
        <v>538</v>
      </c>
      <c r="B548" s="111" t="s">
        <v>1475</v>
      </c>
      <c r="C548" s="54" t="s">
        <v>1408</v>
      </c>
      <c r="D548" s="277" t="s">
        <v>1409</v>
      </c>
      <c r="E548" s="323"/>
      <c r="F548" s="319"/>
      <c r="G548" s="277"/>
      <c r="H548" s="277"/>
      <c r="I548" s="318"/>
      <c r="J548" s="398">
        <f t="shared" si="90"/>
        <v>0</v>
      </c>
      <c r="K548" s="277"/>
      <c r="L548" s="277"/>
      <c r="M548" s="277"/>
      <c r="N548" s="301"/>
      <c r="O548" s="301" t="s">
        <v>782</v>
      </c>
      <c r="P548" s="301" t="s">
        <v>782</v>
      </c>
      <c r="Q548" s="301" t="s">
        <v>782</v>
      </c>
      <c r="R548" s="301" t="s">
        <v>782</v>
      </c>
      <c r="S548" s="301" t="s">
        <v>782</v>
      </c>
      <c r="T548" s="301" t="s">
        <v>782</v>
      </c>
      <c r="U548" s="301" t="s">
        <v>782</v>
      </c>
      <c r="V548" s="301" t="s">
        <v>782</v>
      </c>
      <c r="W548" s="301" t="s">
        <v>782</v>
      </c>
      <c r="X548" s="301" t="s">
        <v>782</v>
      </c>
      <c r="Y548" s="301" t="s">
        <v>782</v>
      </c>
      <c r="Z548" s="310"/>
      <c r="AA548" s="310"/>
      <c r="AB548" s="301" t="s">
        <v>782</v>
      </c>
      <c r="AC548" s="312"/>
      <c r="AD548" s="301"/>
      <c r="AE548" s="322"/>
      <c r="AF548" s="301"/>
      <c r="AG548" s="296"/>
      <c r="AH548" s="408">
        <f t="shared" si="85"/>
        <v>0</v>
      </c>
      <c r="AI548" s="408">
        <f t="shared" si="86"/>
        <v>0</v>
      </c>
      <c r="AJ548" s="408">
        <f t="shared" si="87"/>
        <v>0</v>
      </c>
      <c r="AK548" s="408"/>
      <c r="AL548" s="408">
        <f t="shared" si="88"/>
        <v>0</v>
      </c>
      <c r="AM548" s="408">
        <f t="shared" si="89"/>
        <v>0</v>
      </c>
    </row>
    <row r="549" spans="1:39">
      <c r="A549" s="308">
        <v>539</v>
      </c>
      <c r="B549" s="111" t="s">
        <v>1690</v>
      </c>
      <c r="C549" s="54" t="s">
        <v>1408</v>
      </c>
      <c r="D549" s="277" t="s">
        <v>1409</v>
      </c>
      <c r="E549" s="323"/>
      <c r="F549" s="319"/>
      <c r="G549" s="277"/>
      <c r="H549" s="277"/>
      <c r="I549" s="318"/>
      <c r="J549" s="398">
        <f>SUM(K549:L549)</f>
        <v>0</v>
      </c>
      <c r="K549" s="277"/>
      <c r="L549" s="277"/>
      <c r="M549" s="277"/>
      <c r="N549" s="301"/>
      <c r="O549" s="301" t="s">
        <v>782</v>
      </c>
      <c r="P549" s="301" t="s">
        <v>782</v>
      </c>
      <c r="Q549" s="301" t="s">
        <v>782</v>
      </c>
      <c r="R549" s="301" t="s">
        <v>782</v>
      </c>
      <c r="S549" s="301" t="s">
        <v>782</v>
      </c>
      <c r="T549" s="301" t="s">
        <v>782</v>
      </c>
      <c r="U549" s="301" t="s">
        <v>782</v>
      </c>
      <c r="V549" s="301" t="s">
        <v>782</v>
      </c>
      <c r="W549" s="301" t="s">
        <v>782</v>
      </c>
      <c r="X549" s="301" t="s">
        <v>782</v>
      </c>
      <c r="Y549" s="301" t="s">
        <v>782</v>
      </c>
      <c r="Z549" s="310"/>
      <c r="AA549" s="310"/>
      <c r="AB549" s="301" t="s">
        <v>782</v>
      </c>
      <c r="AC549" s="312"/>
      <c r="AD549" s="301"/>
      <c r="AE549" s="322"/>
      <c r="AF549" s="301"/>
      <c r="AG549" s="296"/>
      <c r="AH549" s="408">
        <f t="shared" si="85"/>
        <v>0</v>
      </c>
      <c r="AI549" s="408">
        <f t="shared" si="86"/>
        <v>0</v>
      </c>
      <c r="AJ549" s="408">
        <f t="shared" si="87"/>
        <v>0</v>
      </c>
      <c r="AK549" s="408"/>
      <c r="AL549" s="408">
        <f t="shared" si="88"/>
        <v>0</v>
      </c>
      <c r="AM549" s="408">
        <f t="shared" si="89"/>
        <v>0</v>
      </c>
    </row>
    <row r="550" spans="1:39" ht="16.2" thickBot="1">
      <c r="A550" s="308">
        <v>540</v>
      </c>
      <c r="B550" s="111" t="s">
        <v>1638</v>
      </c>
      <c r="C550" s="54" t="s">
        <v>1408</v>
      </c>
      <c r="D550" s="277" t="s">
        <v>1409</v>
      </c>
      <c r="E550" s="317"/>
      <c r="F550" s="335"/>
      <c r="G550" s="321"/>
      <c r="H550" s="321"/>
      <c r="I550" s="336"/>
      <c r="J550" s="398">
        <f t="shared" ref="J550:J609" si="91">SUM(K550:L550)</f>
        <v>0</v>
      </c>
      <c r="K550" s="277"/>
      <c r="L550" s="277"/>
      <c r="M550" s="277"/>
      <c r="N550" s="301"/>
      <c r="O550" s="301" t="s">
        <v>782</v>
      </c>
      <c r="P550" s="301" t="s">
        <v>782</v>
      </c>
      <c r="Q550" s="301" t="s">
        <v>782</v>
      </c>
      <c r="R550" s="301" t="s">
        <v>782</v>
      </c>
      <c r="S550" s="301" t="s">
        <v>782</v>
      </c>
      <c r="T550" s="301" t="s">
        <v>782</v>
      </c>
      <c r="U550" s="301" t="s">
        <v>782</v>
      </c>
      <c r="V550" s="301" t="s">
        <v>782</v>
      </c>
      <c r="W550" s="301" t="s">
        <v>782</v>
      </c>
      <c r="X550" s="301" t="s">
        <v>782</v>
      </c>
      <c r="Y550" s="301" t="s">
        <v>782</v>
      </c>
      <c r="Z550" s="310"/>
      <c r="AA550" s="310"/>
      <c r="AB550" s="301" t="s">
        <v>782</v>
      </c>
      <c r="AC550" s="312"/>
      <c r="AD550" s="301"/>
      <c r="AE550" s="322"/>
      <c r="AF550" s="301"/>
      <c r="AG550" s="296"/>
      <c r="AH550" s="408">
        <f t="shared" si="85"/>
        <v>0</v>
      </c>
      <c r="AI550" s="408">
        <f t="shared" si="86"/>
        <v>0</v>
      </c>
      <c r="AJ550" s="408">
        <f t="shared" si="87"/>
        <v>0</v>
      </c>
      <c r="AK550" s="408"/>
      <c r="AL550" s="408">
        <f t="shared" si="88"/>
        <v>0</v>
      </c>
      <c r="AM550" s="408">
        <f t="shared" si="89"/>
        <v>0</v>
      </c>
    </row>
    <row r="551" spans="1:39" ht="41.4">
      <c r="A551" s="308">
        <v>541</v>
      </c>
      <c r="B551" s="111" t="s">
        <v>1689</v>
      </c>
      <c r="C551" s="54" t="s">
        <v>1408</v>
      </c>
      <c r="D551" s="278"/>
      <c r="E551" s="578">
        <f>MAX(E552,E557)</f>
        <v>0</v>
      </c>
      <c r="F551" s="399">
        <f>SUM(F552,F557)</f>
        <v>0</v>
      </c>
      <c r="G551" s="399">
        <f>MAX(G552,G557)</f>
        <v>0</v>
      </c>
      <c r="H551" s="399">
        <f>MAX(H552,H557)</f>
        <v>0</v>
      </c>
      <c r="I551" s="578">
        <f>MAX(I552,I557)</f>
        <v>0</v>
      </c>
      <c r="J551" s="398">
        <f t="shared" si="91"/>
        <v>0</v>
      </c>
      <c r="K551" s="399">
        <f>SUM(K552,K557)</f>
        <v>0</v>
      </c>
      <c r="L551" s="399">
        <f>SUM(L552,L557)</f>
        <v>0</v>
      </c>
      <c r="M551" s="399">
        <f>SUM(M552,M557)</f>
        <v>0</v>
      </c>
      <c r="N551" s="399">
        <f>SUM(N552,N557)</f>
        <v>0</v>
      </c>
      <c r="O551" s="277" t="s">
        <v>782</v>
      </c>
      <c r="P551" s="301" t="s">
        <v>782</v>
      </c>
      <c r="Q551" s="301" t="s">
        <v>782</v>
      </c>
      <c r="R551" s="301" t="s">
        <v>782</v>
      </c>
      <c r="S551" s="301" t="s">
        <v>782</v>
      </c>
      <c r="T551" s="301" t="s">
        <v>782</v>
      </c>
      <c r="U551" s="301" t="s">
        <v>782</v>
      </c>
      <c r="V551" s="301" t="s">
        <v>782</v>
      </c>
      <c r="W551" s="301" t="s">
        <v>782</v>
      </c>
      <c r="X551" s="301" t="s">
        <v>782</v>
      </c>
      <c r="Y551" s="301" t="s">
        <v>782</v>
      </c>
      <c r="Z551" s="301" t="s">
        <v>782</v>
      </c>
      <c r="AA551" s="301" t="s">
        <v>782</v>
      </c>
      <c r="AB551" s="301" t="s">
        <v>782</v>
      </c>
      <c r="AC551" s="312"/>
      <c r="AD551" s="301"/>
      <c r="AE551" s="322"/>
      <c r="AF551" s="301"/>
      <c r="AG551" s="400">
        <f>D551-E551</f>
        <v>0</v>
      </c>
      <c r="AH551" s="408">
        <f t="shared" si="85"/>
        <v>0</v>
      </c>
      <c r="AI551" s="408">
        <f t="shared" si="86"/>
        <v>0</v>
      </c>
      <c r="AJ551" s="408">
        <f t="shared" si="87"/>
        <v>0</v>
      </c>
      <c r="AK551" s="408">
        <f>D551-I551</f>
        <v>0</v>
      </c>
      <c r="AL551" s="408">
        <f t="shared" si="88"/>
        <v>0</v>
      </c>
      <c r="AM551" s="408">
        <f t="shared" si="89"/>
        <v>0</v>
      </c>
    </row>
    <row r="552" spans="1:39">
      <c r="A552" s="308">
        <v>542</v>
      </c>
      <c r="B552" s="111" t="s">
        <v>1676</v>
      </c>
      <c r="C552" s="54" t="s">
        <v>1408</v>
      </c>
      <c r="D552" s="277" t="s">
        <v>1409</v>
      </c>
      <c r="E552" s="399">
        <f>MAX(E553:E556)</f>
        <v>0</v>
      </c>
      <c r="F552" s="578">
        <f>SUM(F553:F556)</f>
        <v>0</v>
      </c>
      <c r="G552" s="399">
        <f>MAX(G553:G556)</f>
        <v>0</v>
      </c>
      <c r="H552" s="399">
        <f>MAX(H553:H556)</f>
        <v>0</v>
      </c>
      <c r="I552" s="399">
        <f>MAX(I553:I556)</f>
        <v>0</v>
      </c>
      <c r="J552" s="398">
        <f t="shared" si="91"/>
        <v>0</v>
      </c>
      <c r="K552" s="399">
        <f>SUM(K553:K556)</f>
        <v>0</v>
      </c>
      <c r="L552" s="399">
        <f>SUM(L553:L556)</f>
        <v>0</v>
      </c>
      <c r="M552" s="399">
        <f>SUM(M553:M556)</f>
        <v>0</v>
      </c>
      <c r="N552" s="399">
        <f>SUM(N553:N556)</f>
        <v>0</v>
      </c>
      <c r="O552" s="277" t="s">
        <v>782</v>
      </c>
      <c r="P552" s="301" t="s">
        <v>782</v>
      </c>
      <c r="Q552" s="301" t="s">
        <v>782</v>
      </c>
      <c r="R552" s="301" t="s">
        <v>782</v>
      </c>
      <c r="S552" s="301" t="s">
        <v>782</v>
      </c>
      <c r="T552" s="301" t="s">
        <v>782</v>
      </c>
      <c r="U552" s="301" t="s">
        <v>782</v>
      </c>
      <c r="V552" s="301" t="s">
        <v>782</v>
      </c>
      <c r="W552" s="301" t="s">
        <v>782</v>
      </c>
      <c r="X552" s="301" t="s">
        <v>782</v>
      </c>
      <c r="Y552" s="301" t="s">
        <v>782</v>
      </c>
      <c r="Z552" s="301" t="s">
        <v>782</v>
      </c>
      <c r="AA552" s="301" t="s">
        <v>782</v>
      </c>
      <c r="AB552" s="301" t="s">
        <v>782</v>
      </c>
      <c r="AC552" s="312"/>
      <c r="AD552" s="301"/>
      <c r="AE552" s="322"/>
      <c r="AF552" s="301"/>
      <c r="AG552" s="296"/>
      <c r="AH552" s="408">
        <f t="shared" si="85"/>
        <v>0</v>
      </c>
      <c r="AI552" s="408">
        <f t="shared" si="86"/>
        <v>0</v>
      </c>
      <c r="AJ552" s="408">
        <f t="shared" si="87"/>
        <v>0</v>
      </c>
      <c r="AK552" s="408"/>
      <c r="AL552" s="408">
        <f t="shared" si="88"/>
        <v>0</v>
      </c>
      <c r="AM552" s="408">
        <f t="shared" si="89"/>
        <v>0</v>
      </c>
    </row>
    <row r="553" spans="1:39">
      <c r="A553" s="308">
        <v>543</v>
      </c>
      <c r="B553" s="111" t="s">
        <v>1688</v>
      </c>
      <c r="C553" s="54" t="s">
        <v>1408</v>
      </c>
      <c r="D553" s="277" t="s">
        <v>1409</v>
      </c>
      <c r="E553" s="323"/>
      <c r="F553" s="319"/>
      <c r="G553" s="277"/>
      <c r="H553" s="277"/>
      <c r="I553" s="277"/>
      <c r="J553" s="398">
        <f t="shared" si="91"/>
        <v>0</v>
      </c>
      <c r="K553" s="277"/>
      <c r="L553" s="277"/>
      <c r="M553" s="277"/>
      <c r="N553" s="301"/>
      <c r="O553" s="301" t="s">
        <v>782</v>
      </c>
      <c r="P553" s="301" t="s">
        <v>782</v>
      </c>
      <c r="Q553" s="310"/>
      <c r="R553" s="310"/>
      <c r="S553" s="301" t="s">
        <v>782</v>
      </c>
      <c r="T553" s="301" t="s">
        <v>782</v>
      </c>
      <c r="U553" s="385"/>
      <c r="V553" s="301" t="s">
        <v>782</v>
      </c>
      <c r="W553" s="301" t="s">
        <v>782</v>
      </c>
      <c r="X553" s="301" t="s">
        <v>782</v>
      </c>
      <c r="Y553" s="301" t="s">
        <v>782</v>
      </c>
      <c r="Z553" s="301" t="s">
        <v>782</v>
      </c>
      <c r="AA553" s="301" t="s">
        <v>782</v>
      </c>
      <c r="AB553" s="310"/>
      <c r="AC553" s="312" t="s">
        <v>1854</v>
      </c>
      <c r="AD553" s="301"/>
      <c r="AE553" s="322"/>
      <c r="AF553" s="301"/>
      <c r="AG553" s="296"/>
      <c r="AH553" s="408">
        <f t="shared" si="85"/>
        <v>0</v>
      </c>
      <c r="AI553" s="408">
        <f t="shared" si="86"/>
        <v>0</v>
      </c>
      <c r="AJ553" s="408">
        <f t="shared" si="87"/>
        <v>0</v>
      </c>
      <c r="AK553" s="408"/>
      <c r="AL553" s="408">
        <f t="shared" si="88"/>
        <v>0</v>
      </c>
      <c r="AM553" s="408">
        <f t="shared" si="89"/>
        <v>0</v>
      </c>
    </row>
    <row r="554" spans="1:39" ht="27.6">
      <c r="A554" s="308">
        <v>544</v>
      </c>
      <c r="B554" s="111" t="s">
        <v>1687</v>
      </c>
      <c r="C554" s="54" t="s">
        <v>1408</v>
      </c>
      <c r="D554" s="277" t="s">
        <v>1409</v>
      </c>
      <c r="E554" s="277"/>
      <c r="F554" s="277"/>
      <c r="G554" s="277"/>
      <c r="H554" s="277"/>
      <c r="I554" s="277"/>
      <c r="J554" s="398">
        <f t="shared" si="91"/>
        <v>0</v>
      </c>
      <c r="K554" s="277"/>
      <c r="L554" s="277"/>
      <c r="M554" s="277"/>
      <c r="N554" s="301"/>
      <c r="O554" s="301" t="s">
        <v>782</v>
      </c>
      <c r="P554" s="301" t="s">
        <v>782</v>
      </c>
      <c r="Q554" s="310"/>
      <c r="R554" s="310"/>
      <c r="S554" s="301" t="s">
        <v>782</v>
      </c>
      <c r="T554" s="301" t="s">
        <v>782</v>
      </c>
      <c r="U554" s="385"/>
      <c r="V554" s="301" t="s">
        <v>782</v>
      </c>
      <c r="W554" s="301" t="s">
        <v>782</v>
      </c>
      <c r="X554" s="301" t="s">
        <v>782</v>
      </c>
      <c r="Y554" s="301" t="s">
        <v>782</v>
      </c>
      <c r="Z554" s="301" t="s">
        <v>782</v>
      </c>
      <c r="AA554" s="301" t="s">
        <v>782</v>
      </c>
      <c r="AB554" s="310"/>
      <c r="AC554" s="312" t="s">
        <v>1854</v>
      </c>
      <c r="AD554" s="301"/>
      <c r="AE554" s="322"/>
      <c r="AF554" s="301"/>
      <c r="AG554" s="296"/>
      <c r="AH554" s="408">
        <f t="shared" si="85"/>
        <v>0</v>
      </c>
      <c r="AI554" s="408">
        <f t="shared" si="86"/>
        <v>0</v>
      </c>
      <c r="AJ554" s="408">
        <f t="shared" si="87"/>
        <v>0</v>
      </c>
      <c r="AK554" s="408"/>
      <c r="AL554" s="408">
        <f t="shared" si="88"/>
        <v>0</v>
      </c>
      <c r="AM554" s="408">
        <f t="shared" si="89"/>
        <v>0</v>
      </c>
    </row>
    <row r="555" spans="1:39">
      <c r="A555" s="308">
        <v>545</v>
      </c>
      <c r="B555" s="111" t="s">
        <v>1492</v>
      </c>
      <c r="C555" s="54" t="s">
        <v>1408</v>
      </c>
      <c r="D555" s="277" t="s">
        <v>1409</v>
      </c>
      <c r="E555" s="277"/>
      <c r="F555" s="277"/>
      <c r="G555" s="277"/>
      <c r="H555" s="277"/>
      <c r="I555" s="277"/>
      <c r="J555" s="398">
        <f t="shared" si="91"/>
        <v>0</v>
      </c>
      <c r="K555" s="277"/>
      <c r="L555" s="277"/>
      <c r="M555" s="277"/>
      <c r="N555" s="301"/>
      <c r="O555" s="301" t="s">
        <v>782</v>
      </c>
      <c r="P555" s="301" t="s">
        <v>782</v>
      </c>
      <c r="Q555" s="310"/>
      <c r="R555" s="310"/>
      <c r="S555" s="301" t="s">
        <v>782</v>
      </c>
      <c r="T555" s="301" t="s">
        <v>782</v>
      </c>
      <c r="U555" s="385"/>
      <c r="V555" s="301" t="s">
        <v>782</v>
      </c>
      <c r="W555" s="301" t="s">
        <v>782</v>
      </c>
      <c r="X555" s="301" t="s">
        <v>782</v>
      </c>
      <c r="Y555" s="301" t="s">
        <v>782</v>
      </c>
      <c r="Z555" s="301" t="s">
        <v>782</v>
      </c>
      <c r="AA555" s="301" t="s">
        <v>782</v>
      </c>
      <c r="AB555" s="310"/>
      <c r="AC555" s="312" t="s">
        <v>1854</v>
      </c>
      <c r="AD555" s="301"/>
      <c r="AE555" s="322"/>
      <c r="AF555" s="301"/>
      <c r="AG555" s="296"/>
      <c r="AH555" s="408">
        <f t="shared" si="85"/>
        <v>0</v>
      </c>
      <c r="AI555" s="408">
        <f t="shared" si="86"/>
        <v>0</v>
      </c>
      <c r="AJ555" s="408">
        <f t="shared" si="87"/>
        <v>0</v>
      </c>
      <c r="AK555" s="408"/>
      <c r="AL555" s="408">
        <f t="shared" si="88"/>
        <v>0</v>
      </c>
      <c r="AM555" s="408">
        <f t="shared" si="89"/>
        <v>0</v>
      </c>
    </row>
    <row r="556" spans="1:39">
      <c r="A556" s="308">
        <v>546</v>
      </c>
      <c r="B556" s="111" t="s">
        <v>1419</v>
      </c>
      <c r="C556" s="54" t="s">
        <v>1408</v>
      </c>
      <c r="D556" s="277" t="s">
        <v>1409</v>
      </c>
      <c r="E556" s="277"/>
      <c r="F556" s="277"/>
      <c r="G556" s="277"/>
      <c r="H556" s="277"/>
      <c r="I556" s="277"/>
      <c r="J556" s="398">
        <f t="shared" si="91"/>
        <v>0</v>
      </c>
      <c r="K556" s="277"/>
      <c r="L556" s="277"/>
      <c r="M556" s="277"/>
      <c r="N556" s="301"/>
      <c r="O556" s="301" t="s">
        <v>782</v>
      </c>
      <c r="P556" s="301" t="s">
        <v>782</v>
      </c>
      <c r="Q556" s="301" t="s">
        <v>782</v>
      </c>
      <c r="R556" s="301" t="s">
        <v>782</v>
      </c>
      <c r="S556" s="301" t="s">
        <v>782</v>
      </c>
      <c r="T556" s="301" t="s">
        <v>782</v>
      </c>
      <c r="U556" s="301" t="s">
        <v>782</v>
      </c>
      <c r="V556" s="301" t="s">
        <v>782</v>
      </c>
      <c r="W556" s="301" t="s">
        <v>782</v>
      </c>
      <c r="X556" s="301" t="s">
        <v>782</v>
      </c>
      <c r="Y556" s="301" t="s">
        <v>782</v>
      </c>
      <c r="Z556" s="301" t="s">
        <v>782</v>
      </c>
      <c r="AA556" s="301" t="s">
        <v>782</v>
      </c>
      <c r="AB556" s="312" t="s">
        <v>782</v>
      </c>
      <c r="AC556" s="312"/>
      <c r="AD556" s="301"/>
      <c r="AE556" s="322"/>
      <c r="AF556" s="301"/>
      <c r="AG556" s="296"/>
      <c r="AH556" s="408">
        <f t="shared" si="85"/>
        <v>0</v>
      </c>
      <c r="AI556" s="408">
        <f t="shared" si="86"/>
        <v>0</v>
      </c>
      <c r="AJ556" s="408">
        <f t="shared" si="87"/>
        <v>0</v>
      </c>
      <c r="AK556" s="408"/>
      <c r="AL556" s="408">
        <f t="shared" si="88"/>
        <v>0</v>
      </c>
      <c r="AM556" s="408">
        <f t="shared" si="89"/>
        <v>0</v>
      </c>
    </row>
    <row r="557" spans="1:39">
      <c r="A557" s="308">
        <v>547</v>
      </c>
      <c r="B557" s="111" t="s">
        <v>1643</v>
      </c>
      <c r="C557" s="54" t="s">
        <v>1408</v>
      </c>
      <c r="D557" s="277" t="s">
        <v>1409</v>
      </c>
      <c r="E557" s="399">
        <f>MAX(E558:E564)</f>
        <v>0</v>
      </c>
      <c r="F557" s="578">
        <f>F559+MAX(F558,F560)+F561+F562+F563+F564</f>
        <v>0</v>
      </c>
      <c r="G557" s="399">
        <f>MAX(G558:G564)</f>
        <v>0</v>
      </c>
      <c r="H557" s="399">
        <f>MAX(H558:H564)</f>
        <v>0</v>
      </c>
      <c r="I557" s="399">
        <f>MAX(I558:I564)</f>
        <v>0</v>
      </c>
      <c r="J557" s="398">
        <f t="shared" si="91"/>
        <v>0</v>
      </c>
      <c r="K557" s="399">
        <f>SUM(K558:K564)</f>
        <v>0</v>
      </c>
      <c r="L557" s="399">
        <f>SUM(L558:L564)</f>
        <v>0</v>
      </c>
      <c r="M557" s="399">
        <f>SUM(M558:M564)</f>
        <v>0</v>
      </c>
      <c r="N557" s="399">
        <f>SUM(N558:N564)</f>
        <v>0</v>
      </c>
      <c r="O557" s="277" t="s">
        <v>782</v>
      </c>
      <c r="P557" s="301" t="s">
        <v>782</v>
      </c>
      <c r="Q557" s="301" t="s">
        <v>782</v>
      </c>
      <c r="R557" s="301" t="s">
        <v>782</v>
      </c>
      <c r="S557" s="301" t="s">
        <v>782</v>
      </c>
      <c r="T557" s="301" t="s">
        <v>782</v>
      </c>
      <c r="U557" s="301" t="s">
        <v>782</v>
      </c>
      <c r="V557" s="301" t="s">
        <v>782</v>
      </c>
      <c r="W557" s="301" t="s">
        <v>782</v>
      </c>
      <c r="X557" s="301" t="s">
        <v>782</v>
      </c>
      <c r="Y557" s="301" t="s">
        <v>782</v>
      </c>
      <c r="Z557" s="301" t="s">
        <v>782</v>
      </c>
      <c r="AA557" s="301" t="s">
        <v>782</v>
      </c>
      <c r="AB557" s="301" t="s">
        <v>782</v>
      </c>
      <c r="AC557" s="312"/>
      <c r="AD557" s="301"/>
      <c r="AE557" s="322"/>
      <c r="AF557" s="301"/>
      <c r="AG557" s="296"/>
      <c r="AH557" s="408">
        <f t="shared" si="85"/>
        <v>0</v>
      </c>
      <c r="AI557" s="408">
        <f t="shared" si="86"/>
        <v>0</v>
      </c>
      <c r="AJ557" s="408">
        <f t="shared" si="87"/>
        <v>0</v>
      </c>
      <c r="AK557" s="408"/>
      <c r="AL557" s="408">
        <f t="shared" si="88"/>
        <v>0</v>
      </c>
      <c r="AM557" s="408">
        <f t="shared" si="89"/>
        <v>0</v>
      </c>
    </row>
    <row r="558" spans="1:39">
      <c r="A558" s="308">
        <v>548</v>
      </c>
      <c r="B558" s="111" t="s">
        <v>1655</v>
      </c>
      <c r="C558" s="54" t="s">
        <v>1408</v>
      </c>
      <c r="D558" s="277" t="s">
        <v>1409</v>
      </c>
      <c r="E558" s="323"/>
      <c r="F558" s="319"/>
      <c r="G558" s="277"/>
      <c r="H558" s="277"/>
      <c r="I558" s="318"/>
      <c r="J558" s="398">
        <f t="shared" si="91"/>
        <v>0</v>
      </c>
      <c r="K558" s="277"/>
      <c r="L558" s="277"/>
      <c r="M558" s="277"/>
      <c r="N558" s="301"/>
      <c r="O558" s="301" t="s">
        <v>782</v>
      </c>
      <c r="P558" s="301" t="s">
        <v>782</v>
      </c>
      <c r="Q558" s="301" t="s">
        <v>782</v>
      </c>
      <c r="R558" s="301" t="s">
        <v>782</v>
      </c>
      <c r="S558" s="301" t="s">
        <v>782</v>
      </c>
      <c r="T558" s="301" t="s">
        <v>782</v>
      </c>
      <c r="U558" s="301" t="s">
        <v>782</v>
      </c>
      <c r="V558" s="301" t="s">
        <v>782</v>
      </c>
      <c r="W558" s="301" t="s">
        <v>782</v>
      </c>
      <c r="X558" s="301" t="s">
        <v>782</v>
      </c>
      <c r="Y558" s="301" t="s">
        <v>782</v>
      </c>
      <c r="Z558" s="310"/>
      <c r="AA558" s="310"/>
      <c r="AB558" s="301" t="s">
        <v>782</v>
      </c>
      <c r="AC558" s="312"/>
      <c r="AD558" s="301"/>
      <c r="AE558" s="322"/>
      <c r="AF558" s="301"/>
      <c r="AG558" s="296"/>
      <c r="AH558" s="408">
        <f t="shared" si="85"/>
        <v>0</v>
      </c>
      <c r="AI558" s="408">
        <f t="shared" si="86"/>
        <v>0</v>
      </c>
      <c r="AJ558" s="408">
        <f t="shared" si="87"/>
        <v>0</v>
      </c>
      <c r="AK558" s="408"/>
      <c r="AL558" s="408">
        <f t="shared" si="88"/>
        <v>0</v>
      </c>
      <c r="AM558" s="408">
        <f t="shared" si="89"/>
        <v>0</v>
      </c>
    </row>
    <row r="559" spans="1:39">
      <c r="A559" s="308">
        <v>549</v>
      </c>
      <c r="B559" s="111" t="s">
        <v>1653</v>
      </c>
      <c r="C559" s="54" t="s">
        <v>1408</v>
      </c>
      <c r="D559" s="277" t="s">
        <v>1409</v>
      </c>
      <c r="E559" s="277"/>
      <c r="F559" s="277"/>
      <c r="G559" s="277"/>
      <c r="H559" s="277"/>
      <c r="I559" s="277"/>
      <c r="J559" s="398">
        <f t="shared" si="91"/>
        <v>0</v>
      </c>
      <c r="K559" s="277"/>
      <c r="L559" s="277"/>
      <c r="M559" s="277"/>
      <c r="N559" s="301"/>
      <c r="O559" s="301" t="s">
        <v>782</v>
      </c>
      <c r="P559" s="301" t="s">
        <v>782</v>
      </c>
      <c r="Q559" s="301" t="s">
        <v>782</v>
      </c>
      <c r="R559" s="301" t="s">
        <v>782</v>
      </c>
      <c r="S559" s="301" t="s">
        <v>782</v>
      </c>
      <c r="T559" s="301" t="s">
        <v>782</v>
      </c>
      <c r="U559" s="301" t="s">
        <v>782</v>
      </c>
      <c r="V559" s="301" t="s">
        <v>782</v>
      </c>
      <c r="W559" s="301" t="s">
        <v>782</v>
      </c>
      <c r="X559" s="301" t="s">
        <v>782</v>
      </c>
      <c r="Y559" s="301" t="s">
        <v>782</v>
      </c>
      <c r="Z559" s="310"/>
      <c r="AA559" s="310"/>
      <c r="AB559" s="301" t="s">
        <v>782</v>
      </c>
      <c r="AC559" s="312"/>
      <c r="AD559" s="301"/>
      <c r="AE559" s="322"/>
      <c r="AF559" s="301"/>
      <c r="AG559" s="296"/>
      <c r="AH559" s="408">
        <f t="shared" si="85"/>
        <v>0</v>
      </c>
      <c r="AI559" s="408">
        <f t="shared" si="86"/>
        <v>0</v>
      </c>
      <c r="AJ559" s="408">
        <f t="shared" si="87"/>
        <v>0</v>
      </c>
      <c r="AK559" s="408"/>
      <c r="AL559" s="408">
        <f t="shared" si="88"/>
        <v>0</v>
      </c>
      <c r="AM559" s="408">
        <f t="shared" si="89"/>
        <v>0</v>
      </c>
    </row>
    <row r="560" spans="1:39">
      <c r="A560" s="308">
        <v>550</v>
      </c>
      <c r="B560" s="111" t="s">
        <v>1465</v>
      </c>
      <c r="C560" s="54" t="s">
        <v>1408</v>
      </c>
      <c r="D560" s="277" t="s">
        <v>1409</v>
      </c>
      <c r="E560" s="277"/>
      <c r="F560" s="277"/>
      <c r="G560" s="277"/>
      <c r="H560" s="277"/>
      <c r="I560" s="277"/>
      <c r="J560" s="398">
        <f t="shared" si="91"/>
        <v>0</v>
      </c>
      <c r="K560" s="277"/>
      <c r="L560" s="277"/>
      <c r="M560" s="277"/>
      <c r="N560" s="301"/>
      <c r="O560" s="301" t="s">
        <v>782</v>
      </c>
      <c r="P560" s="301" t="s">
        <v>782</v>
      </c>
      <c r="Q560" s="301" t="s">
        <v>782</v>
      </c>
      <c r="R560" s="301" t="s">
        <v>782</v>
      </c>
      <c r="S560" s="301" t="s">
        <v>782</v>
      </c>
      <c r="T560" s="301" t="s">
        <v>782</v>
      </c>
      <c r="U560" s="301" t="s">
        <v>782</v>
      </c>
      <c r="V560" s="301" t="s">
        <v>782</v>
      </c>
      <c r="W560" s="301" t="s">
        <v>782</v>
      </c>
      <c r="X560" s="301" t="s">
        <v>782</v>
      </c>
      <c r="Y560" s="301" t="s">
        <v>782</v>
      </c>
      <c r="Z560" s="310"/>
      <c r="AA560" s="310"/>
      <c r="AB560" s="301" t="s">
        <v>782</v>
      </c>
      <c r="AC560" s="312"/>
      <c r="AD560" s="301"/>
      <c r="AE560" s="322"/>
      <c r="AF560" s="301"/>
      <c r="AG560" s="296"/>
      <c r="AH560" s="408">
        <f t="shared" si="85"/>
        <v>0</v>
      </c>
      <c r="AI560" s="408">
        <f t="shared" si="86"/>
        <v>0</v>
      </c>
      <c r="AJ560" s="408">
        <f t="shared" si="87"/>
        <v>0</v>
      </c>
      <c r="AK560" s="408"/>
      <c r="AL560" s="408">
        <f t="shared" si="88"/>
        <v>0</v>
      </c>
      <c r="AM560" s="408">
        <f t="shared" si="89"/>
        <v>0</v>
      </c>
    </row>
    <row r="561" spans="1:39">
      <c r="A561" s="308">
        <v>551</v>
      </c>
      <c r="B561" s="111" t="s">
        <v>1493</v>
      </c>
      <c r="C561" s="54" t="s">
        <v>1408</v>
      </c>
      <c r="D561" s="277" t="s">
        <v>1409</v>
      </c>
      <c r="E561" s="277"/>
      <c r="F561" s="277"/>
      <c r="G561" s="277"/>
      <c r="H561" s="277"/>
      <c r="I561" s="277"/>
      <c r="J561" s="398">
        <f t="shared" si="91"/>
        <v>0</v>
      </c>
      <c r="K561" s="277"/>
      <c r="L561" s="277"/>
      <c r="M561" s="277"/>
      <c r="N561" s="301"/>
      <c r="O561" s="301" t="s">
        <v>782</v>
      </c>
      <c r="P561" s="301" t="s">
        <v>782</v>
      </c>
      <c r="Q561" s="301" t="s">
        <v>782</v>
      </c>
      <c r="R561" s="301" t="s">
        <v>782</v>
      </c>
      <c r="S561" s="301" t="s">
        <v>782</v>
      </c>
      <c r="T561" s="301" t="s">
        <v>782</v>
      </c>
      <c r="U561" s="301" t="s">
        <v>782</v>
      </c>
      <c r="V561" s="301" t="s">
        <v>782</v>
      </c>
      <c r="W561" s="301" t="s">
        <v>782</v>
      </c>
      <c r="X561" s="301" t="s">
        <v>782</v>
      </c>
      <c r="Y561" s="301" t="s">
        <v>782</v>
      </c>
      <c r="Z561" s="310"/>
      <c r="AA561" s="310"/>
      <c r="AB561" s="301" t="s">
        <v>782</v>
      </c>
      <c r="AC561" s="312"/>
      <c r="AD561" s="301"/>
      <c r="AE561" s="322"/>
      <c r="AF561" s="301"/>
      <c r="AG561" s="296"/>
      <c r="AH561" s="408">
        <f t="shared" si="85"/>
        <v>0</v>
      </c>
      <c r="AI561" s="408">
        <f t="shared" si="86"/>
        <v>0</v>
      </c>
      <c r="AJ561" s="408">
        <f t="shared" si="87"/>
        <v>0</v>
      </c>
      <c r="AK561" s="408"/>
      <c r="AL561" s="408">
        <f t="shared" si="88"/>
        <v>0</v>
      </c>
      <c r="AM561" s="408">
        <f t="shared" si="89"/>
        <v>0</v>
      </c>
    </row>
    <row r="562" spans="1:39">
      <c r="A562" s="308">
        <v>552</v>
      </c>
      <c r="B562" s="111" t="s">
        <v>452</v>
      </c>
      <c r="C562" s="54" t="s">
        <v>1408</v>
      </c>
      <c r="D562" s="277" t="s">
        <v>1409</v>
      </c>
      <c r="E562" s="277"/>
      <c r="F562" s="277"/>
      <c r="G562" s="277"/>
      <c r="H562" s="277"/>
      <c r="I562" s="277"/>
      <c r="J562" s="398">
        <f t="shared" si="91"/>
        <v>0</v>
      </c>
      <c r="K562" s="277"/>
      <c r="L562" s="277"/>
      <c r="M562" s="277"/>
      <c r="N562" s="301"/>
      <c r="O562" s="301" t="s">
        <v>782</v>
      </c>
      <c r="P562" s="301" t="s">
        <v>782</v>
      </c>
      <c r="Q562" s="301" t="s">
        <v>782</v>
      </c>
      <c r="R562" s="301" t="s">
        <v>782</v>
      </c>
      <c r="S562" s="301" t="s">
        <v>782</v>
      </c>
      <c r="T562" s="301" t="s">
        <v>782</v>
      </c>
      <c r="U562" s="301" t="s">
        <v>782</v>
      </c>
      <c r="V562" s="301" t="s">
        <v>782</v>
      </c>
      <c r="W562" s="301" t="s">
        <v>782</v>
      </c>
      <c r="X562" s="301" t="s">
        <v>782</v>
      </c>
      <c r="Y562" s="301" t="s">
        <v>782</v>
      </c>
      <c r="Z562" s="310"/>
      <c r="AA562" s="310"/>
      <c r="AB562" s="301" t="s">
        <v>782</v>
      </c>
      <c r="AC562" s="312"/>
      <c r="AD562" s="301"/>
      <c r="AE562" s="322"/>
      <c r="AF562" s="301"/>
      <c r="AG562" s="296"/>
      <c r="AH562" s="408">
        <f t="shared" si="85"/>
        <v>0</v>
      </c>
      <c r="AI562" s="408">
        <f t="shared" si="86"/>
        <v>0</v>
      </c>
      <c r="AJ562" s="408">
        <f t="shared" si="87"/>
        <v>0</v>
      </c>
      <c r="AK562" s="408"/>
      <c r="AL562" s="408">
        <f t="shared" si="88"/>
        <v>0</v>
      </c>
      <c r="AM562" s="408">
        <f t="shared" si="89"/>
        <v>0</v>
      </c>
    </row>
    <row r="563" spans="1:39">
      <c r="A563" s="308">
        <v>553</v>
      </c>
      <c r="B563" s="111" t="s">
        <v>1686</v>
      </c>
      <c r="C563" s="54" t="s">
        <v>1408</v>
      </c>
      <c r="D563" s="277" t="s">
        <v>1409</v>
      </c>
      <c r="E563" s="277"/>
      <c r="F563" s="277"/>
      <c r="G563" s="277"/>
      <c r="H563" s="277"/>
      <c r="I563" s="277"/>
      <c r="J563" s="398">
        <f t="shared" si="91"/>
        <v>0</v>
      </c>
      <c r="K563" s="277"/>
      <c r="L563" s="277"/>
      <c r="M563" s="277"/>
      <c r="N563" s="301"/>
      <c r="O563" s="301" t="s">
        <v>782</v>
      </c>
      <c r="P563" s="301" t="s">
        <v>782</v>
      </c>
      <c r="Q563" s="301" t="s">
        <v>782</v>
      </c>
      <c r="R563" s="301" t="s">
        <v>782</v>
      </c>
      <c r="S563" s="301" t="s">
        <v>782</v>
      </c>
      <c r="T563" s="301" t="s">
        <v>782</v>
      </c>
      <c r="U563" s="301" t="s">
        <v>782</v>
      </c>
      <c r="V563" s="301" t="s">
        <v>782</v>
      </c>
      <c r="W563" s="301" t="s">
        <v>782</v>
      </c>
      <c r="X563" s="301" t="s">
        <v>782</v>
      </c>
      <c r="Y563" s="301" t="s">
        <v>782</v>
      </c>
      <c r="Z563" s="310"/>
      <c r="AA563" s="310"/>
      <c r="AB563" s="301" t="s">
        <v>782</v>
      </c>
      <c r="AC563" s="312"/>
      <c r="AD563" s="301"/>
      <c r="AE563" s="322"/>
      <c r="AF563" s="301"/>
      <c r="AG563" s="296"/>
      <c r="AH563" s="408">
        <f t="shared" si="85"/>
        <v>0</v>
      </c>
      <c r="AI563" s="408">
        <f t="shared" si="86"/>
        <v>0</v>
      </c>
      <c r="AJ563" s="408">
        <f t="shared" si="87"/>
        <v>0</v>
      </c>
      <c r="AK563" s="408"/>
      <c r="AL563" s="408">
        <f t="shared" si="88"/>
        <v>0</v>
      </c>
      <c r="AM563" s="408">
        <f t="shared" si="89"/>
        <v>0</v>
      </c>
    </row>
    <row r="564" spans="1:39">
      <c r="A564" s="308">
        <v>554</v>
      </c>
      <c r="B564" s="111" t="s">
        <v>1638</v>
      </c>
      <c r="C564" s="54" t="s">
        <v>1408</v>
      </c>
      <c r="D564" s="277" t="s">
        <v>1409</v>
      </c>
      <c r="E564" s="277"/>
      <c r="F564" s="277"/>
      <c r="G564" s="277"/>
      <c r="H564" s="277"/>
      <c r="I564" s="277"/>
      <c r="J564" s="398">
        <f t="shared" si="91"/>
        <v>0</v>
      </c>
      <c r="K564" s="277"/>
      <c r="L564" s="277"/>
      <c r="M564" s="277"/>
      <c r="N564" s="301"/>
      <c r="O564" s="301" t="s">
        <v>782</v>
      </c>
      <c r="P564" s="301" t="s">
        <v>782</v>
      </c>
      <c r="Q564" s="301" t="s">
        <v>782</v>
      </c>
      <c r="R564" s="301" t="s">
        <v>782</v>
      </c>
      <c r="S564" s="301" t="s">
        <v>782</v>
      </c>
      <c r="T564" s="301" t="s">
        <v>782</v>
      </c>
      <c r="U564" s="301" t="s">
        <v>782</v>
      </c>
      <c r="V564" s="301" t="s">
        <v>782</v>
      </c>
      <c r="W564" s="301" t="s">
        <v>782</v>
      </c>
      <c r="X564" s="301" t="s">
        <v>782</v>
      </c>
      <c r="Y564" s="301" t="s">
        <v>782</v>
      </c>
      <c r="Z564" s="310"/>
      <c r="AA564" s="310"/>
      <c r="AB564" s="301" t="s">
        <v>782</v>
      </c>
      <c r="AC564" s="312"/>
      <c r="AD564" s="301"/>
      <c r="AE564" s="322"/>
      <c r="AF564" s="301"/>
      <c r="AG564" s="296"/>
      <c r="AH564" s="408">
        <f t="shared" si="85"/>
        <v>0</v>
      </c>
      <c r="AI564" s="408">
        <f t="shared" si="86"/>
        <v>0</v>
      </c>
      <c r="AJ564" s="408">
        <f t="shared" si="87"/>
        <v>0</v>
      </c>
      <c r="AK564" s="408"/>
      <c r="AL564" s="408">
        <f t="shared" si="88"/>
        <v>0</v>
      </c>
      <c r="AM564" s="408">
        <f t="shared" si="89"/>
        <v>0</v>
      </c>
    </row>
    <row r="565" spans="1:39" ht="55.2">
      <c r="A565" s="308">
        <v>555</v>
      </c>
      <c r="B565" s="111" t="s">
        <v>1685</v>
      </c>
      <c r="C565" s="54" t="s">
        <v>1408</v>
      </c>
      <c r="D565" s="337"/>
      <c r="E565" s="578">
        <f>MAX(E566,E581)</f>
        <v>0</v>
      </c>
      <c r="F565" s="399">
        <f>SUM(F566,F581)</f>
        <v>0</v>
      </c>
      <c r="G565" s="399">
        <f>MAX(G566,G581)</f>
        <v>0</v>
      </c>
      <c r="H565" s="399">
        <f>MAX(H566,H581)</f>
        <v>0</v>
      </c>
      <c r="I565" s="578">
        <f>MAX(I566,I581)</f>
        <v>0</v>
      </c>
      <c r="J565" s="398">
        <f t="shared" si="91"/>
        <v>0</v>
      </c>
      <c r="K565" s="399">
        <f>SUM(K566,K581)</f>
        <v>0</v>
      </c>
      <c r="L565" s="399">
        <f>SUM(L566,L581)</f>
        <v>0</v>
      </c>
      <c r="M565" s="399">
        <f>SUM(M566,M581)</f>
        <v>0</v>
      </c>
      <c r="N565" s="399">
        <f>SUM(N566,N581)</f>
        <v>0</v>
      </c>
      <c r="O565" s="277" t="s">
        <v>782</v>
      </c>
      <c r="P565" s="301" t="s">
        <v>782</v>
      </c>
      <c r="Q565" s="301" t="s">
        <v>782</v>
      </c>
      <c r="R565" s="301" t="s">
        <v>782</v>
      </c>
      <c r="S565" s="301" t="s">
        <v>782</v>
      </c>
      <c r="T565" s="301" t="s">
        <v>782</v>
      </c>
      <c r="U565" s="301" t="s">
        <v>782</v>
      </c>
      <c r="V565" s="301" t="s">
        <v>782</v>
      </c>
      <c r="W565" s="301" t="s">
        <v>782</v>
      </c>
      <c r="X565" s="301" t="s">
        <v>782</v>
      </c>
      <c r="Y565" s="301" t="s">
        <v>782</v>
      </c>
      <c r="Z565" s="301" t="s">
        <v>782</v>
      </c>
      <c r="AA565" s="301" t="s">
        <v>782</v>
      </c>
      <c r="AB565" s="301" t="s">
        <v>782</v>
      </c>
      <c r="AC565" s="312"/>
      <c r="AD565" s="301"/>
      <c r="AE565" s="322"/>
      <c r="AF565" s="301"/>
      <c r="AG565" s="400">
        <f>D565-E565</f>
        <v>0</v>
      </c>
      <c r="AH565" s="408">
        <f t="shared" si="85"/>
        <v>0</v>
      </c>
      <c r="AI565" s="408">
        <f t="shared" si="86"/>
        <v>0</v>
      </c>
      <c r="AJ565" s="408">
        <f t="shared" si="87"/>
        <v>0</v>
      </c>
      <c r="AK565" s="408">
        <f>D565-I565</f>
        <v>0</v>
      </c>
      <c r="AL565" s="408">
        <f t="shared" si="88"/>
        <v>0</v>
      </c>
      <c r="AM565" s="408">
        <f t="shared" si="89"/>
        <v>0</v>
      </c>
    </row>
    <row r="566" spans="1:39">
      <c r="A566" s="308">
        <v>556</v>
      </c>
      <c r="B566" s="111" t="s">
        <v>1676</v>
      </c>
      <c r="C566" s="54" t="s">
        <v>1408</v>
      </c>
      <c r="D566" s="277" t="s">
        <v>1409</v>
      </c>
      <c r="E566" s="399">
        <f>MAX(E567:E580)</f>
        <v>0</v>
      </c>
      <c r="F566" s="399">
        <f>SUM(F567,F568,F569,F570,F571,F573,F574)+MAX(F572,F579)+MAX(F575,F578)+SUM(F576,F577,F580)</f>
        <v>0</v>
      </c>
      <c r="G566" s="399">
        <f>MAX(G567:G580)</f>
        <v>0</v>
      </c>
      <c r="H566" s="399">
        <f>MAX(H567:H580)</f>
        <v>0</v>
      </c>
      <c r="I566" s="399">
        <f>MAX(I567:I580)</f>
        <v>0</v>
      </c>
      <c r="J566" s="398">
        <f t="shared" si="91"/>
        <v>0</v>
      </c>
      <c r="K566" s="399">
        <f>SUM(K567:K580)</f>
        <v>0</v>
      </c>
      <c r="L566" s="399">
        <f>SUM(L567:L580)</f>
        <v>0</v>
      </c>
      <c r="M566" s="399">
        <f>SUM(M567:M580)</f>
        <v>0</v>
      </c>
      <c r="N566" s="399">
        <f>SUM(N567:N580)</f>
        <v>0</v>
      </c>
      <c r="O566" s="277" t="s">
        <v>782</v>
      </c>
      <c r="P566" s="301" t="s">
        <v>782</v>
      </c>
      <c r="Q566" s="301" t="s">
        <v>782</v>
      </c>
      <c r="R566" s="301" t="s">
        <v>782</v>
      </c>
      <c r="S566" s="301" t="s">
        <v>782</v>
      </c>
      <c r="T566" s="301" t="s">
        <v>782</v>
      </c>
      <c r="U566" s="301" t="s">
        <v>782</v>
      </c>
      <c r="V566" s="301" t="s">
        <v>782</v>
      </c>
      <c r="W566" s="301" t="s">
        <v>782</v>
      </c>
      <c r="X566" s="301" t="s">
        <v>782</v>
      </c>
      <c r="Y566" s="301" t="s">
        <v>782</v>
      </c>
      <c r="Z566" s="301" t="s">
        <v>782</v>
      </c>
      <c r="AA566" s="301" t="s">
        <v>782</v>
      </c>
      <c r="AB566" s="301" t="s">
        <v>782</v>
      </c>
      <c r="AC566" s="312"/>
      <c r="AD566" s="301"/>
      <c r="AE566" s="322"/>
      <c r="AF566" s="301"/>
      <c r="AG566" s="296"/>
      <c r="AH566" s="408">
        <f t="shared" si="85"/>
        <v>0</v>
      </c>
      <c r="AI566" s="408">
        <f t="shared" si="86"/>
        <v>0</v>
      </c>
      <c r="AJ566" s="408">
        <f t="shared" si="87"/>
        <v>0</v>
      </c>
      <c r="AK566" s="408"/>
      <c r="AL566" s="408">
        <f t="shared" si="88"/>
        <v>0</v>
      </c>
      <c r="AM566" s="408">
        <f t="shared" si="89"/>
        <v>0</v>
      </c>
    </row>
    <row r="567" spans="1:39">
      <c r="A567" s="308">
        <v>557</v>
      </c>
      <c r="B567" s="111" t="s">
        <v>1684</v>
      </c>
      <c r="C567" s="54" t="s">
        <v>1408</v>
      </c>
      <c r="D567" s="277" t="s">
        <v>1409</v>
      </c>
      <c r="E567" s="323"/>
      <c r="F567" s="319"/>
      <c r="G567" s="277"/>
      <c r="H567" s="277"/>
      <c r="I567" s="318"/>
      <c r="J567" s="398">
        <f t="shared" si="91"/>
        <v>0</v>
      </c>
      <c r="K567" s="277"/>
      <c r="L567" s="277"/>
      <c r="M567" s="277"/>
      <c r="N567" s="301"/>
      <c r="O567" s="385"/>
      <c r="P567" s="301" t="s">
        <v>782</v>
      </c>
      <c r="Q567" s="310"/>
      <c r="R567" s="301" t="s">
        <v>782</v>
      </c>
      <c r="S567" s="301" t="s">
        <v>782</v>
      </c>
      <c r="T567" s="301" t="s">
        <v>782</v>
      </c>
      <c r="U567" s="301" t="s">
        <v>782</v>
      </c>
      <c r="V567" s="301" t="s">
        <v>782</v>
      </c>
      <c r="W567" s="301" t="s">
        <v>782</v>
      </c>
      <c r="X567" s="301" t="s">
        <v>782</v>
      </c>
      <c r="Y567" s="301" t="s">
        <v>782</v>
      </c>
      <c r="Z567" s="301" t="s">
        <v>782</v>
      </c>
      <c r="AA567" s="301" t="s">
        <v>782</v>
      </c>
      <c r="AB567" s="310"/>
      <c r="AC567" s="312" t="str">
        <f>Q8</f>
        <v>экз./растение (орган)</v>
      </c>
      <c r="AD567" s="301"/>
      <c r="AE567" s="322"/>
      <c r="AF567" s="301"/>
      <c r="AG567" s="296"/>
      <c r="AH567" s="408">
        <f t="shared" si="85"/>
        <v>0</v>
      </c>
      <c r="AI567" s="408">
        <f t="shared" si="86"/>
        <v>0</v>
      </c>
      <c r="AJ567" s="408">
        <f t="shared" si="87"/>
        <v>0</v>
      </c>
      <c r="AK567" s="408"/>
      <c r="AL567" s="408">
        <f t="shared" si="88"/>
        <v>0</v>
      </c>
      <c r="AM567" s="408">
        <f t="shared" si="89"/>
        <v>0</v>
      </c>
    </row>
    <row r="568" spans="1:39">
      <c r="A568" s="308">
        <v>558</v>
      </c>
      <c r="B568" s="111" t="s">
        <v>1494</v>
      </c>
      <c r="C568" s="54" t="s">
        <v>1408</v>
      </c>
      <c r="D568" s="277" t="s">
        <v>1409</v>
      </c>
      <c r="E568" s="323"/>
      <c r="F568" s="319"/>
      <c r="G568" s="277"/>
      <c r="H568" s="277"/>
      <c r="I568" s="318"/>
      <c r="J568" s="398">
        <f t="shared" si="91"/>
        <v>0</v>
      </c>
      <c r="K568" s="277"/>
      <c r="L568" s="277"/>
      <c r="M568" s="277"/>
      <c r="N568" s="301"/>
      <c r="O568" s="301" t="s">
        <v>782</v>
      </c>
      <c r="P568" s="301" t="s">
        <v>782</v>
      </c>
      <c r="Q568" s="385"/>
      <c r="R568" s="301" t="s">
        <v>782</v>
      </c>
      <c r="S568" s="301" t="s">
        <v>782</v>
      </c>
      <c r="T568" s="301" t="s">
        <v>782</v>
      </c>
      <c r="U568" s="301" t="s">
        <v>782</v>
      </c>
      <c r="V568" s="301" t="s">
        <v>782</v>
      </c>
      <c r="W568" s="301" t="s">
        <v>782</v>
      </c>
      <c r="X568" s="301" t="s">
        <v>782</v>
      </c>
      <c r="Y568" s="310"/>
      <c r="Z568" s="301" t="s">
        <v>782</v>
      </c>
      <c r="AA568" s="301" t="s">
        <v>782</v>
      </c>
      <c r="AB568" s="310"/>
      <c r="AC568" s="306" t="s">
        <v>1851</v>
      </c>
      <c r="AD568" s="301"/>
      <c r="AE568" s="322"/>
      <c r="AF568" s="301"/>
      <c r="AG568" s="296"/>
      <c r="AH568" s="408">
        <f t="shared" si="85"/>
        <v>0</v>
      </c>
      <c r="AI568" s="408">
        <f t="shared" si="86"/>
        <v>0</v>
      </c>
      <c r="AJ568" s="408">
        <f t="shared" si="87"/>
        <v>0</v>
      </c>
      <c r="AK568" s="408"/>
      <c r="AL568" s="408">
        <f t="shared" si="88"/>
        <v>0</v>
      </c>
      <c r="AM568" s="408">
        <f t="shared" si="89"/>
        <v>0</v>
      </c>
    </row>
    <row r="569" spans="1:39">
      <c r="A569" s="308">
        <v>559</v>
      </c>
      <c r="B569" s="111" t="s">
        <v>1459</v>
      </c>
      <c r="C569" s="54" t="s">
        <v>1408</v>
      </c>
      <c r="D569" s="277" t="s">
        <v>1409</v>
      </c>
      <c r="E569" s="323"/>
      <c r="F569" s="319"/>
      <c r="G569" s="277"/>
      <c r="H569" s="277"/>
      <c r="I569" s="318"/>
      <c r="J569" s="398">
        <f t="shared" si="91"/>
        <v>0</v>
      </c>
      <c r="K569" s="277"/>
      <c r="L569" s="277"/>
      <c r="M569" s="277"/>
      <c r="N569" s="301"/>
      <c r="O569" s="385"/>
      <c r="P569" s="301" t="s">
        <v>782</v>
      </c>
      <c r="Q569" s="310"/>
      <c r="R569" s="310"/>
      <c r="S569" s="301" t="s">
        <v>782</v>
      </c>
      <c r="T569" s="301" t="s">
        <v>782</v>
      </c>
      <c r="U569" s="301" t="s">
        <v>782</v>
      </c>
      <c r="V569" s="301" t="s">
        <v>782</v>
      </c>
      <c r="W569" s="301" t="s">
        <v>782</v>
      </c>
      <c r="X569" s="301" t="s">
        <v>782</v>
      </c>
      <c r="Y569" s="310"/>
      <c r="Z569" s="301" t="s">
        <v>782</v>
      </c>
      <c r="AA569" s="301" t="s">
        <v>782</v>
      </c>
      <c r="AB569" s="310"/>
      <c r="AC569" s="312"/>
      <c r="AD569" s="301"/>
      <c r="AE569" s="322"/>
      <c r="AF569" s="301"/>
      <c r="AG569" s="296"/>
      <c r="AH569" s="408">
        <f t="shared" si="85"/>
        <v>0</v>
      </c>
      <c r="AI569" s="408">
        <f t="shared" si="86"/>
        <v>0</v>
      </c>
      <c r="AJ569" s="408">
        <f t="shared" si="87"/>
        <v>0</v>
      </c>
      <c r="AK569" s="408"/>
      <c r="AL569" s="408">
        <f t="shared" si="88"/>
        <v>0</v>
      </c>
      <c r="AM569" s="408">
        <f t="shared" si="89"/>
        <v>0</v>
      </c>
    </row>
    <row r="570" spans="1:39">
      <c r="A570" s="308">
        <v>560</v>
      </c>
      <c r="B570" s="111" t="s">
        <v>1437</v>
      </c>
      <c r="C570" s="54" t="s">
        <v>1408</v>
      </c>
      <c r="D570" s="277" t="s">
        <v>1409</v>
      </c>
      <c r="E570" s="323"/>
      <c r="F570" s="319"/>
      <c r="G570" s="277"/>
      <c r="H570" s="277"/>
      <c r="I570" s="318"/>
      <c r="J570" s="398">
        <f t="shared" si="91"/>
        <v>0</v>
      </c>
      <c r="K570" s="277"/>
      <c r="L570" s="277"/>
      <c r="M570" s="277"/>
      <c r="N570" s="301"/>
      <c r="O570" s="385"/>
      <c r="P570" s="301" t="s">
        <v>782</v>
      </c>
      <c r="Q570" s="310"/>
      <c r="R570" s="301" t="s">
        <v>782</v>
      </c>
      <c r="S570" s="301" t="s">
        <v>782</v>
      </c>
      <c r="T570" s="301" t="s">
        <v>782</v>
      </c>
      <c r="U570" s="301" t="s">
        <v>782</v>
      </c>
      <c r="V570" s="301" t="s">
        <v>782</v>
      </c>
      <c r="W570" s="301" t="s">
        <v>782</v>
      </c>
      <c r="X570" s="301" t="s">
        <v>782</v>
      </c>
      <c r="Y570" s="301" t="s">
        <v>782</v>
      </c>
      <c r="Z570" s="301" t="s">
        <v>782</v>
      </c>
      <c r="AA570" s="301" t="s">
        <v>782</v>
      </c>
      <c r="AB570" s="310"/>
      <c r="AC570" s="312" t="str">
        <f>Q8</f>
        <v>экз./растение (орган)</v>
      </c>
      <c r="AD570" s="301"/>
      <c r="AE570" s="322"/>
      <c r="AF570" s="301"/>
      <c r="AG570" s="296"/>
      <c r="AH570" s="408">
        <f t="shared" si="85"/>
        <v>0</v>
      </c>
      <c r="AI570" s="408">
        <f t="shared" si="86"/>
        <v>0</v>
      </c>
      <c r="AJ570" s="408">
        <f t="shared" si="87"/>
        <v>0</v>
      </c>
      <c r="AK570" s="408"/>
      <c r="AL570" s="408">
        <f t="shared" si="88"/>
        <v>0</v>
      </c>
      <c r="AM570" s="408">
        <f t="shared" si="89"/>
        <v>0</v>
      </c>
    </row>
    <row r="571" spans="1:39">
      <c r="A571" s="308">
        <v>561</v>
      </c>
      <c r="B571" s="111" t="s">
        <v>1495</v>
      </c>
      <c r="C571" s="54" t="s">
        <v>1408</v>
      </c>
      <c r="D571" s="277" t="s">
        <v>1409</v>
      </c>
      <c r="E571" s="323"/>
      <c r="F571" s="319"/>
      <c r="G571" s="277"/>
      <c r="H571" s="277"/>
      <c r="I571" s="318"/>
      <c r="J571" s="398">
        <f t="shared" si="91"/>
        <v>0</v>
      </c>
      <c r="K571" s="277"/>
      <c r="L571" s="277"/>
      <c r="M571" s="277"/>
      <c r="N571" s="301"/>
      <c r="O571" s="301" t="s">
        <v>782</v>
      </c>
      <c r="P571" s="301" t="s">
        <v>782</v>
      </c>
      <c r="Q571" s="310"/>
      <c r="R571" s="301" t="s">
        <v>782</v>
      </c>
      <c r="S571" s="301" t="s">
        <v>782</v>
      </c>
      <c r="T571" s="301" t="s">
        <v>782</v>
      </c>
      <c r="U571" s="301" t="s">
        <v>782</v>
      </c>
      <c r="V571" s="301" t="s">
        <v>782</v>
      </c>
      <c r="W571" s="301" t="s">
        <v>782</v>
      </c>
      <c r="X571" s="301" t="s">
        <v>782</v>
      </c>
      <c r="Y571" s="301" t="s">
        <v>782</v>
      </c>
      <c r="Z571" s="301" t="s">
        <v>782</v>
      </c>
      <c r="AA571" s="301" t="s">
        <v>782</v>
      </c>
      <c r="AB571" s="310"/>
      <c r="AC571" s="312" t="str">
        <f>Q8</f>
        <v>экз./растение (орган)</v>
      </c>
      <c r="AD571" s="301"/>
      <c r="AE571" s="322"/>
      <c r="AF571" s="301"/>
      <c r="AG571" s="296"/>
      <c r="AH571" s="408">
        <f t="shared" si="85"/>
        <v>0</v>
      </c>
      <c r="AI571" s="408">
        <f t="shared" si="86"/>
        <v>0</v>
      </c>
      <c r="AJ571" s="408">
        <f t="shared" si="87"/>
        <v>0</v>
      </c>
      <c r="AK571" s="408"/>
      <c r="AL571" s="408">
        <f t="shared" si="88"/>
        <v>0</v>
      </c>
      <c r="AM571" s="408">
        <f t="shared" si="89"/>
        <v>0</v>
      </c>
    </row>
    <row r="572" spans="1:39">
      <c r="A572" s="308">
        <v>562</v>
      </c>
      <c r="B572" s="111" t="s">
        <v>1442</v>
      </c>
      <c r="C572" s="54" t="s">
        <v>1408</v>
      </c>
      <c r="D572" s="277" t="s">
        <v>1409</v>
      </c>
      <c r="E572" s="323"/>
      <c r="F572" s="319"/>
      <c r="G572" s="277"/>
      <c r="H572" s="277"/>
      <c r="I572" s="318"/>
      <c r="J572" s="398">
        <f t="shared" si="91"/>
        <v>0</v>
      </c>
      <c r="K572" s="277"/>
      <c r="L572" s="277"/>
      <c r="M572" s="277"/>
      <c r="N572" s="301"/>
      <c r="O572" s="385"/>
      <c r="P572" s="301" t="s">
        <v>782</v>
      </c>
      <c r="Q572" s="310"/>
      <c r="R572" s="310"/>
      <c r="S572" s="301" t="s">
        <v>782</v>
      </c>
      <c r="T572" s="301" t="s">
        <v>782</v>
      </c>
      <c r="U572" s="301" t="s">
        <v>782</v>
      </c>
      <c r="V572" s="301" t="s">
        <v>782</v>
      </c>
      <c r="W572" s="301" t="s">
        <v>782</v>
      </c>
      <c r="X572" s="301" t="s">
        <v>782</v>
      </c>
      <c r="Y572" s="301" t="s">
        <v>782</v>
      </c>
      <c r="Z572" s="301" t="s">
        <v>782</v>
      </c>
      <c r="AA572" s="301" t="s">
        <v>782</v>
      </c>
      <c r="AB572" s="310"/>
      <c r="AC572" s="312" t="s">
        <v>1854</v>
      </c>
      <c r="AD572" s="301"/>
      <c r="AE572" s="322"/>
      <c r="AF572" s="301"/>
      <c r="AG572" s="296"/>
      <c r="AH572" s="408">
        <f t="shared" si="85"/>
        <v>0</v>
      </c>
      <c r="AI572" s="408">
        <f t="shared" si="86"/>
        <v>0</v>
      </c>
      <c r="AJ572" s="408">
        <f t="shared" si="87"/>
        <v>0</v>
      </c>
      <c r="AK572" s="408"/>
      <c r="AL572" s="408">
        <f t="shared" si="88"/>
        <v>0</v>
      </c>
      <c r="AM572" s="408">
        <f t="shared" si="89"/>
        <v>0</v>
      </c>
    </row>
    <row r="573" spans="1:39">
      <c r="A573" s="308">
        <v>563</v>
      </c>
      <c r="B573" s="111" t="s">
        <v>1496</v>
      </c>
      <c r="C573" s="54" t="s">
        <v>1408</v>
      </c>
      <c r="D573" s="277" t="s">
        <v>1409</v>
      </c>
      <c r="E573" s="323"/>
      <c r="F573" s="319"/>
      <c r="G573" s="277"/>
      <c r="H573" s="277"/>
      <c r="I573" s="318"/>
      <c r="J573" s="398">
        <f t="shared" si="91"/>
        <v>0</v>
      </c>
      <c r="K573" s="277"/>
      <c r="L573" s="277"/>
      <c r="M573" s="277"/>
      <c r="N573" s="301"/>
      <c r="O573" s="310"/>
      <c r="P573" s="301" t="s">
        <v>782</v>
      </c>
      <c r="Q573" s="301" t="s">
        <v>782</v>
      </c>
      <c r="R573" s="310"/>
      <c r="S573" s="301" t="s">
        <v>782</v>
      </c>
      <c r="T573" s="301" t="s">
        <v>782</v>
      </c>
      <c r="U573" s="301" t="s">
        <v>782</v>
      </c>
      <c r="V573" s="301" t="s">
        <v>782</v>
      </c>
      <c r="W573" s="301" t="s">
        <v>782</v>
      </c>
      <c r="X573" s="301" t="s">
        <v>782</v>
      </c>
      <c r="Y573" s="301" t="s">
        <v>782</v>
      </c>
      <c r="Z573" s="301" t="s">
        <v>782</v>
      </c>
      <c r="AA573" s="301" t="s">
        <v>782</v>
      </c>
      <c r="AB573" s="310"/>
      <c r="AC573" s="312"/>
      <c r="AD573" s="301"/>
      <c r="AE573" s="322"/>
      <c r="AF573" s="301"/>
      <c r="AG573" s="296"/>
      <c r="AH573" s="408">
        <f t="shared" si="85"/>
        <v>0</v>
      </c>
      <c r="AI573" s="408">
        <f t="shared" si="86"/>
        <v>0</v>
      </c>
      <c r="AJ573" s="408">
        <f t="shared" si="87"/>
        <v>0</v>
      </c>
      <c r="AK573" s="408"/>
      <c r="AL573" s="408">
        <f t="shared" si="88"/>
        <v>0</v>
      </c>
      <c r="AM573" s="408">
        <f t="shared" si="89"/>
        <v>0</v>
      </c>
    </row>
    <row r="574" spans="1:39">
      <c r="A574" s="308">
        <v>564</v>
      </c>
      <c r="B574" s="111" t="s">
        <v>1497</v>
      </c>
      <c r="C574" s="54" t="s">
        <v>1408</v>
      </c>
      <c r="D574" s="277" t="s">
        <v>1409</v>
      </c>
      <c r="E574" s="323"/>
      <c r="F574" s="319"/>
      <c r="G574" s="277"/>
      <c r="H574" s="277"/>
      <c r="I574" s="318"/>
      <c r="J574" s="398">
        <f t="shared" si="91"/>
        <v>0</v>
      </c>
      <c r="K574" s="277"/>
      <c r="L574" s="277"/>
      <c r="M574" s="277"/>
      <c r="N574" s="301"/>
      <c r="O574" s="385"/>
      <c r="P574" s="301" t="s">
        <v>782</v>
      </c>
      <c r="Q574" s="310"/>
      <c r="R574" s="301" t="s">
        <v>782</v>
      </c>
      <c r="S574" s="301" t="s">
        <v>782</v>
      </c>
      <c r="T574" s="301" t="s">
        <v>782</v>
      </c>
      <c r="U574" s="301" t="s">
        <v>782</v>
      </c>
      <c r="V574" s="301" t="s">
        <v>782</v>
      </c>
      <c r="W574" s="301" t="s">
        <v>782</v>
      </c>
      <c r="X574" s="301" t="s">
        <v>782</v>
      </c>
      <c r="Y574" s="301" t="s">
        <v>782</v>
      </c>
      <c r="Z574" s="301" t="s">
        <v>782</v>
      </c>
      <c r="AA574" s="301" t="s">
        <v>782</v>
      </c>
      <c r="AB574" s="310"/>
      <c r="AC574" s="312" t="str">
        <f t="shared" ref="AC574:AC579" si="92">$Q$8</f>
        <v>экз./растение (орган)</v>
      </c>
      <c r="AD574" s="301"/>
      <c r="AE574" s="322"/>
      <c r="AF574" s="301"/>
      <c r="AG574" s="296"/>
      <c r="AH574" s="408">
        <f t="shared" si="85"/>
        <v>0</v>
      </c>
      <c r="AI574" s="408">
        <f t="shared" si="86"/>
        <v>0</v>
      </c>
      <c r="AJ574" s="408">
        <f t="shared" si="87"/>
        <v>0</v>
      </c>
      <c r="AK574" s="408"/>
      <c r="AL574" s="408">
        <f t="shared" si="88"/>
        <v>0</v>
      </c>
      <c r="AM574" s="408">
        <f t="shared" si="89"/>
        <v>0</v>
      </c>
    </row>
    <row r="575" spans="1:39">
      <c r="A575" s="308">
        <v>565</v>
      </c>
      <c r="B575" s="111" t="s">
        <v>3043</v>
      </c>
      <c r="C575" s="54" t="s">
        <v>1408</v>
      </c>
      <c r="D575" s="277" t="s">
        <v>1409</v>
      </c>
      <c r="E575" s="323"/>
      <c r="F575" s="319"/>
      <c r="G575" s="277"/>
      <c r="H575" s="277"/>
      <c r="I575" s="318"/>
      <c r="J575" s="398">
        <f t="shared" si="91"/>
        <v>0</v>
      </c>
      <c r="K575" s="277"/>
      <c r="L575" s="277"/>
      <c r="M575" s="277"/>
      <c r="N575" s="301"/>
      <c r="O575" s="301" t="s">
        <v>782</v>
      </c>
      <c r="P575" s="301" t="s">
        <v>782</v>
      </c>
      <c r="Q575" s="310"/>
      <c r="R575" s="301" t="s">
        <v>782</v>
      </c>
      <c r="S575" s="301" t="s">
        <v>782</v>
      </c>
      <c r="T575" s="301" t="s">
        <v>782</v>
      </c>
      <c r="U575" s="301" t="s">
        <v>782</v>
      </c>
      <c r="V575" s="301" t="s">
        <v>782</v>
      </c>
      <c r="W575" s="301" t="s">
        <v>782</v>
      </c>
      <c r="X575" s="301" t="s">
        <v>782</v>
      </c>
      <c r="Y575" s="301" t="s">
        <v>782</v>
      </c>
      <c r="Z575" s="301" t="s">
        <v>782</v>
      </c>
      <c r="AA575" s="301" t="s">
        <v>782</v>
      </c>
      <c r="AB575" s="310"/>
      <c r="AC575" s="312" t="str">
        <f t="shared" si="92"/>
        <v>экз./растение (орган)</v>
      </c>
      <c r="AD575" s="301"/>
      <c r="AE575" s="322"/>
      <c r="AF575" s="301"/>
      <c r="AG575" s="296"/>
      <c r="AH575" s="408">
        <f t="shared" si="85"/>
        <v>0</v>
      </c>
      <c r="AI575" s="408">
        <f t="shared" si="86"/>
        <v>0</v>
      </c>
      <c r="AJ575" s="408">
        <f t="shared" si="87"/>
        <v>0</v>
      </c>
      <c r="AK575" s="408"/>
      <c r="AL575" s="408">
        <f t="shared" si="88"/>
        <v>0</v>
      </c>
      <c r="AM575" s="408">
        <f t="shared" si="89"/>
        <v>0</v>
      </c>
    </row>
    <row r="576" spans="1:39">
      <c r="A576" s="308">
        <v>566</v>
      </c>
      <c r="B576" s="111" t="s">
        <v>1499</v>
      </c>
      <c r="C576" s="54" t="s">
        <v>1408</v>
      </c>
      <c r="D576" s="277" t="s">
        <v>1409</v>
      </c>
      <c r="E576" s="323"/>
      <c r="F576" s="319"/>
      <c r="G576" s="277"/>
      <c r="H576" s="277"/>
      <c r="I576" s="318"/>
      <c r="J576" s="398">
        <f t="shared" si="91"/>
        <v>0</v>
      </c>
      <c r="K576" s="277"/>
      <c r="L576" s="277"/>
      <c r="M576" s="277"/>
      <c r="N576" s="301"/>
      <c r="O576" s="301" t="s">
        <v>782</v>
      </c>
      <c r="P576" s="301" t="s">
        <v>782</v>
      </c>
      <c r="Q576" s="310"/>
      <c r="R576" s="301" t="s">
        <v>782</v>
      </c>
      <c r="S576" s="385"/>
      <c r="T576" s="301" t="s">
        <v>782</v>
      </c>
      <c r="U576" s="301" t="s">
        <v>782</v>
      </c>
      <c r="V576" s="301" t="s">
        <v>782</v>
      </c>
      <c r="W576" s="301" t="s">
        <v>782</v>
      </c>
      <c r="X576" s="301" t="s">
        <v>782</v>
      </c>
      <c r="Y576" s="301" t="s">
        <v>782</v>
      </c>
      <c r="Z576" s="301" t="s">
        <v>782</v>
      </c>
      <c r="AA576" s="301" t="s">
        <v>782</v>
      </c>
      <c r="AB576" s="310"/>
      <c r="AC576" s="312" t="str">
        <f t="shared" si="92"/>
        <v>экз./растение (орган)</v>
      </c>
      <c r="AD576" s="301"/>
      <c r="AE576" s="322"/>
      <c r="AF576" s="301"/>
      <c r="AG576" s="296"/>
      <c r="AH576" s="408">
        <f t="shared" si="85"/>
        <v>0</v>
      </c>
      <c r="AI576" s="408">
        <f t="shared" si="86"/>
        <v>0</v>
      </c>
      <c r="AJ576" s="408">
        <f t="shared" si="87"/>
        <v>0</v>
      </c>
      <c r="AK576" s="408"/>
      <c r="AL576" s="408">
        <f t="shared" si="88"/>
        <v>0</v>
      </c>
      <c r="AM576" s="408">
        <f t="shared" si="89"/>
        <v>0</v>
      </c>
    </row>
    <row r="577" spans="1:39">
      <c r="A577" s="308">
        <v>567</v>
      </c>
      <c r="B577" s="111" t="s">
        <v>1500</v>
      </c>
      <c r="C577" s="54" t="s">
        <v>1408</v>
      </c>
      <c r="D577" s="277" t="s">
        <v>1409</v>
      </c>
      <c r="E577" s="323"/>
      <c r="F577" s="319"/>
      <c r="G577" s="277"/>
      <c r="H577" s="277"/>
      <c r="I577" s="318"/>
      <c r="J577" s="398">
        <f t="shared" si="91"/>
        <v>0</v>
      </c>
      <c r="K577" s="277"/>
      <c r="L577" s="277"/>
      <c r="M577" s="277"/>
      <c r="N577" s="301"/>
      <c r="O577" s="301" t="s">
        <v>782</v>
      </c>
      <c r="P577" s="301" t="s">
        <v>782</v>
      </c>
      <c r="Q577" s="310"/>
      <c r="R577" s="301" t="s">
        <v>782</v>
      </c>
      <c r="S577" s="301" t="s">
        <v>782</v>
      </c>
      <c r="T577" s="385"/>
      <c r="U577" s="301" t="s">
        <v>782</v>
      </c>
      <c r="V577" s="301" t="s">
        <v>782</v>
      </c>
      <c r="W577" s="301" t="s">
        <v>782</v>
      </c>
      <c r="X577" s="301" t="s">
        <v>782</v>
      </c>
      <c r="Y577" s="301" t="s">
        <v>782</v>
      </c>
      <c r="Z577" s="301" t="s">
        <v>782</v>
      </c>
      <c r="AA577" s="301" t="s">
        <v>782</v>
      </c>
      <c r="AB577" s="310"/>
      <c r="AC577" s="312" t="str">
        <f t="shared" si="92"/>
        <v>экз./растение (орган)</v>
      </c>
      <c r="AD577" s="301"/>
      <c r="AE577" s="322"/>
      <c r="AF577" s="301"/>
      <c r="AG577" s="296"/>
      <c r="AH577" s="408">
        <f t="shared" si="85"/>
        <v>0</v>
      </c>
      <c r="AI577" s="408">
        <f t="shared" si="86"/>
        <v>0</v>
      </c>
      <c r="AJ577" s="408">
        <f t="shared" si="87"/>
        <v>0</v>
      </c>
      <c r="AK577" s="408"/>
      <c r="AL577" s="408">
        <f t="shared" si="88"/>
        <v>0</v>
      </c>
      <c r="AM577" s="408">
        <f t="shared" si="89"/>
        <v>0</v>
      </c>
    </row>
    <row r="578" spans="1:39">
      <c r="A578" s="308">
        <v>568</v>
      </c>
      <c r="B578" s="111" t="s">
        <v>1501</v>
      </c>
      <c r="C578" s="54" t="s">
        <v>1408</v>
      </c>
      <c r="D578" s="277" t="s">
        <v>1409</v>
      </c>
      <c r="E578" s="323"/>
      <c r="F578" s="319"/>
      <c r="G578" s="277"/>
      <c r="H578" s="277"/>
      <c r="I578" s="318"/>
      <c r="J578" s="398">
        <f t="shared" si="91"/>
        <v>0</v>
      </c>
      <c r="K578" s="277"/>
      <c r="L578" s="277"/>
      <c r="M578" s="277"/>
      <c r="N578" s="301"/>
      <c r="O578" s="301" t="s">
        <v>782</v>
      </c>
      <c r="P578" s="301" t="s">
        <v>782</v>
      </c>
      <c r="Q578" s="310"/>
      <c r="R578" s="301" t="s">
        <v>782</v>
      </c>
      <c r="S578" s="301" t="s">
        <v>782</v>
      </c>
      <c r="T578" s="301" t="s">
        <v>782</v>
      </c>
      <c r="U578" s="301" t="s">
        <v>782</v>
      </c>
      <c r="V578" s="301" t="s">
        <v>782</v>
      </c>
      <c r="W578" s="301" t="s">
        <v>782</v>
      </c>
      <c r="X578" s="301" t="s">
        <v>782</v>
      </c>
      <c r="Y578" s="301" t="s">
        <v>782</v>
      </c>
      <c r="Z578" s="301" t="s">
        <v>782</v>
      </c>
      <c r="AA578" s="301" t="s">
        <v>782</v>
      </c>
      <c r="AB578" s="310"/>
      <c r="AC578" s="312" t="str">
        <f t="shared" si="92"/>
        <v>экз./растение (орган)</v>
      </c>
      <c r="AD578" s="301"/>
      <c r="AE578" s="322"/>
      <c r="AF578" s="301"/>
      <c r="AG578" s="296"/>
      <c r="AH578" s="408">
        <f t="shared" si="85"/>
        <v>0</v>
      </c>
      <c r="AI578" s="408">
        <f t="shared" si="86"/>
        <v>0</v>
      </c>
      <c r="AJ578" s="408">
        <f t="shared" si="87"/>
        <v>0</v>
      </c>
      <c r="AK578" s="408"/>
      <c r="AL578" s="408">
        <f t="shared" si="88"/>
        <v>0</v>
      </c>
      <c r="AM578" s="408">
        <f t="shared" si="89"/>
        <v>0</v>
      </c>
    </row>
    <row r="579" spans="1:39">
      <c r="A579" s="308">
        <v>569</v>
      </c>
      <c r="B579" s="111" t="s">
        <v>1502</v>
      </c>
      <c r="C579" s="54" t="s">
        <v>1408</v>
      </c>
      <c r="D579" s="277" t="s">
        <v>1409</v>
      </c>
      <c r="E579" s="323"/>
      <c r="F579" s="319"/>
      <c r="G579" s="277"/>
      <c r="H579" s="277"/>
      <c r="I579" s="318"/>
      <c r="J579" s="398">
        <f t="shared" si="91"/>
        <v>0</v>
      </c>
      <c r="K579" s="277"/>
      <c r="L579" s="277"/>
      <c r="M579" s="277"/>
      <c r="N579" s="301"/>
      <c r="O579" s="385"/>
      <c r="P579" s="301" t="s">
        <v>782</v>
      </c>
      <c r="Q579" s="310"/>
      <c r="R579" s="301" t="s">
        <v>782</v>
      </c>
      <c r="S579" s="301" t="s">
        <v>782</v>
      </c>
      <c r="T579" s="301" t="s">
        <v>782</v>
      </c>
      <c r="U579" s="301" t="s">
        <v>782</v>
      </c>
      <c r="V579" s="301" t="s">
        <v>782</v>
      </c>
      <c r="W579" s="301" t="s">
        <v>782</v>
      </c>
      <c r="X579" s="301" t="s">
        <v>782</v>
      </c>
      <c r="Y579" s="301" t="s">
        <v>782</v>
      </c>
      <c r="Z579" s="301" t="s">
        <v>782</v>
      </c>
      <c r="AA579" s="301" t="s">
        <v>782</v>
      </c>
      <c r="AB579" s="310"/>
      <c r="AC579" s="312" t="str">
        <f t="shared" si="92"/>
        <v>экз./растение (орган)</v>
      </c>
      <c r="AD579" s="301"/>
      <c r="AE579" s="322"/>
      <c r="AF579" s="301"/>
      <c r="AG579" s="296"/>
      <c r="AH579" s="408">
        <f t="shared" si="85"/>
        <v>0</v>
      </c>
      <c r="AI579" s="408">
        <f t="shared" si="86"/>
        <v>0</v>
      </c>
      <c r="AJ579" s="408">
        <f t="shared" si="87"/>
        <v>0</v>
      </c>
      <c r="AK579" s="408"/>
      <c r="AL579" s="408">
        <f t="shared" si="88"/>
        <v>0</v>
      </c>
      <c r="AM579" s="408">
        <f t="shared" si="89"/>
        <v>0</v>
      </c>
    </row>
    <row r="580" spans="1:39">
      <c r="A580" s="308">
        <v>570</v>
      </c>
      <c r="B580" s="111" t="s">
        <v>1419</v>
      </c>
      <c r="C580" s="54" t="s">
        <v>1408</v>
      </c>
      <c r="D580" s="277" t="s">
        <v>1409</v>
      </c>
      <c r="E580" s="323"/>
      <c r="F580" s="319"/>
      <c r="G580" s="277"/>
      <c r="H580" s="277"/>
      <c r="I580" s="318"/>
      <c r="J580" s="398">
        <f t="shared" si="91"/>
        <v>0</v>
      </c>
      <c r="K580" s="277"/>
      <c r="L580" s="277"/>
      <c r="M580" s="277"/>
      <c r="N580" s="301"/>
      <c r="O580" s="301" t="s">
        <v>782</v>
      </c>
      <c r="P580" s="301" t="s">
        <v>782</v>
      </c>
      <c r="Q580" s="301" t="s">
        <v>782</v>
      </c>
      <c r="R580" s="301" t="s">
        <v>782</v>
      </c>
      <c r="S580" s="301" t="s">
        <v>782</v>
      </c>
      <c r="T580" s="301" t="s">
        <v>782</v>
      </c>
      <c r="U580" s="301" t="s">
        <v>782</v>
      </c>
      <c r="V580" s="301" t="s">
        <v>782</v>
      </c>
      <c r="W580" s="301" t="s">
        <v>782</v>
      </c>
      <c r="X580" s="301" t="s">
        <v>782</v>
      </c>
      <c r="Y580" s="301" t="s">
        <v>782</v>
      </c>
      <c r="Z580" s="301" t="s">
        <v>782</v>
      </c>
      <c r="AA580" s="301" t="s">
        <v>782</v>
      </c>
      <c r="AB580" s="312" t="s">
        <v>782</v>
      </c>
      <c r="AC580" s="312"/>
      <c r="AD580" s="301"/>
      <c r="AE580" s="322"/>
      <c r="AF580" s="301"/>
      <c r="AG580" s="296"/>
      <c r="AH580" s="408">
        <f t="shared" si="85"/>
        <v>0</v>
      </c>
      <c r="AI580" s="408">
        <f t="shared" si="86"/>
        <v>0</v>
      </c>
      <c r="AJ580" s="408">
        <f t="shared" si="87"/>
        <v>0</v>
      </c>
      <c r="AK580" s="408"/>
      <c r="AL580" s="408">
        <f t="shared" si="88"/>
        <v>0</v>
      </c>
      <c r="AM580" s="408">
        <f t="shared" si="89"/>
        <v>0</v>
      </c>
    </row>
    <row r="581" spans="1:39">
      <c r="A581" s="308">
        <v>571</v>
      </c>
      <c r="B581" s="111" t="s">
        <v>1643</v>
      </c>
      <c r="C581" s="54" t="s">
        <v>1408</v>
      </c>
      <c r="D581" s="277" t="s">
        <v>1409</v>
      </c>
      <c r="E581" s="399">
        <f>MAX(E582:E589)</f>
        <v>0</v>
      </c>
      <c r="F581" s="399">
        <f>MAX(F582,F583,F584)+SUM(F585,F586,F587,F588,F589)</f>
        <v>0</v>
      </c>
      <c r="G581" s="399">
        <f>MAX(G582:G589)</f>
        <v>0</v>
      </c>
      <c r="H581" s="399">
        <f>MAX(H582:H589)</f>
        <v>0</v>
      </c>
      <c r="I581" s="399">
        <f>MAX(I582:I589)</f>
        <v>0</v>
      </c>
      <c r="J581" s="398">
        <f t="shared" si="91"/>
        <v>0</v>
      </c>
      <c r="K581" s="399">
        <f>SUM(K582:K589)</f>
        <v>0</v>
      </c>
      <c r="L581" s="399">
        <f>SUM(L582:L589)</f>
        <v>0</v>
      </c>
      <c r="M581" s="399">
        <f>SUM(M582:M589)</f>
        <v>0</v>
      </c>
      <c r="N581" s="399">
        <f>SUM(N582:N589)</f>
        <v>0</v>
      </c>
      <c r="O581" s="277" t="s">
        <v>782</v>
      </c>
      <c r="P581" s="301" t="s">
        <v>782</v>
      </c>
      <c r="Q581" s="301" t="s">
        <v>782</v>
      </c>
      <c r="R581" s="301" t="s">
        <v>782</v>
      </c>
      <c r="S581" s="301" t="s">
        <v>782</v>
      </c>
      <c r="T581" s="301" t="s">
        <v>782</v>
      </c>
      <c r="U581" s="301" t="s">
        <v>782</v>
      </c>
      <c r="V581" s="301" t="s">
        <v>782</v>
      </c>
      <c r="W581" s="301" t="s">
        <v>782</v>
      </c>
      <c r="X581" s="301" t="s">
        <v>782</v>
      </c>
      <c r="Y581" s="301" t="s">
        <v>782</v>
      </c>
      <c r="Z581" s="301" t="s">
        <v>782</v>
      </c>
      <c r="AA581" s="301" t="s">
        <v>782</v>
      </c>
      <c r="AB581" s="301" t="s">
        <v>782</v>
      </c>
      <c r="AC581" s="312"/>
      <c r="AD581" s="301"/>
      <c r="AE581" s="322"/>
      <c r="AF581" s="301"/>
      <c r="AG581" s="296"/>
      <c r="AH581" s="408">
        <f t="shared" si="85"/>
        <v>0</v>
      </c>
      <c r="AI581" s="408">
        <f t="shared" si="86"/>
        <v>0</v>
      </c>
      <c r="AJ581" s="408">
        <f t="shared" si="87"/>
        <v>0</v>
      </c>
      <c r="AK581" s="408"/>
      <c r="AL581" s="408">
        <f t="shared" si="88"/>
        <v>0</v>
      </c>
      <c r="AM581" s="408">
        <f t="shared" si="89"/>
        <v>0</v>
      </c>
    </row>
    <row r="582" spans="1:39">
      <c r="A582" s="308">
        <v>572</v>
      </c>
      <c r="B582" s="111" t="s">
        <v>1683</v>
      </c>
      <c r="C582" s="54" t="s">
        <v>1408</v>
      </c>
      <c r="D582" s="277" t="s">
        <v>1409</v>
      </c>
      <c r="E582" s="323"/>
      <c r="F582" s="319"/>
      <c r="G582" s="277"/>
      <c r="H582" s="277"/>
      <c r="I582" s="318"/>
      <c r="J582" s="398">
        <f t="shared" si="91"/>
        <v>0</v>
      </c>
      <c r="K582" s="277"/>
      <c r="L582" s="277"/>
      <c r="M582" s="277"/>
      <c r="N582" s="301"/>
      <c r="O582" s="301" t="s">
        <v>782</v>
      </c>
      <c r="P582" s="301" t="s">
        <v>782</v>
      </c>
      <c r="Q582" s="301" t="s">
        <v>782</v>
      </c>
      <c r="R582" s="301" t="s">
        <v>782</v>
      </c>
      <c r="S582" s="301" t="s">
        <v>782</v>
      </c>
      <c r="T582" s="301" t="s">
        <v>782</v>
      </c>
      <c r="U582" s="301" t="s">
        <v>782</v>
      </c>
      <c r="V582" s="301" t="s">
        <v>782</v>
      </c>
      <c r="W582" s="301" t="s">
        <v>782</v>
      </c>
      <c r="X582" s="301" t="s">
        <v>782</v>
      </c>
      <c r="Y582" s="301" t="s">
        <v>782</v>
      </c>
      <c r="Z582" s="310"/>
      <c r="AA582" s="310"/>
      <c r="AB582" s="301" t="s">
        <v>782</v>
      </c>
      <c r="AC582" s="312"/>
      <c r="AD582" s="301"/>
      <c r="AE582" s="322"/>
      <c r="AF582" s="301"/>
      <c r="AG582" s="296"/>
      <c r="AH582" s="408">
        <f t="shared" si="85"/>
        <v>0</v>
      </c>
      <c r="AI582" s="408">
        <f t="shared" si="86"/>
        <v>0</v>
      </c>
      <c r="AJ582" s="408">
        <f t="shared" si="87"/>
        <v>0</v>
      </c>
      <c r="AK582" s="408"/>
      <c r="AL582" s="408">
        <f t="shared" si="88"/>
        <v>0</v>
      </c>
      <c r="AM582" s="408">
        <f t="shared" si="89"/>
        <v>0</v>
      </c>
    </row>
    <row r="583" spans="1:39">
      <c r="A583" s="308">
        <v>573</v>
      </c>
      <c r="B583" s="111" t="s">
        <v>1640</v>
      </c>
      <c r="C583" s="54" t="s">
        <v>1408</v>
      </c>
      <c r="D583" s="277" t="s">
        <v>1409</v>
      </c>
      <c r="E583" s="323"/>
      <c r="F583" s="319"/>
      <c r="G583" s="277"/>
      <c r="H583" s="277"/>
      <c r="I583" s="318"/>
      <c r="J583" s="398">
        <f t="shared" si="91"/>
        <v>0</v>
      </c>
      <c r="K583" s="277"/>
      <c r="L583" s="277"/>
      <c r="M583" s="277"/>
      <c r="N583" s="301"/>
      <c r="O583" s="301" t="s">
        <v>782</v>
      </c>
      <c r="P583" s="301" t="s">
        <v>782</v>
      </c>
      <c r="Q583" s="301" t="s">
        <v>782</v>
      </c>
      <c r="R583" s="301" t="s">
        <v>782</v>
      </c>
      <c r="S583" s="301" t="s">
        <v>782</v>
      </c>
      <c r="T583" s="301" t="s">
        <v>782</v>
      </c>
      <c r="U583" s="301" t="s">
        <v>782</v>
      </c>
      <c r="V583" s="301" t="s">
        <v>782</v>
      </c>
      <c r="W583" s="301" t="s">
        <v>782</v>
      </c>
      <c r="X583" s="301" t="s">
        <v>782</v>
      </c>
      <c r="Y583" s="301" t="s">
        <v>782</v>
      </c>
      <c r="Z583" s="310"/>
      <c r="AA583" s="310"/>
      <c r="AB583" s="301" t="s">
        <v>782</v>
      </c>
      <c r="AC583" s="312"/>
      <c r="AD583" s="301"/>
      <c r="AE583" s="322"/>
      <c r="AF583" s="301"/>
      <c r="AG583" s="296"/>
      <c r="AH583" s="408">
        <f t="shared" si="85"/>
        <v>0</v>
      </c>
      <c r="AI583" s="408">
        <f t="shared" si="86"/>
        <v>0</v>
      </c>
      <c r="AJ583" s="408">
        <f t="shared" si="87"/>
        <v>0</v>
      </c>
      <c r="AK583" s="408"/>
      <c r="AL583" s="408">
        <f t="shared" si="88"/>
        <v>0</v>
      </c>
      <c r="AM583" s="408">
        <f t="shared" si="89"/>
        <v>0</v>
      </c>
    </row>
    <row r="584" spans="1:39">
      <c r="A584" s="308">
        <v>574</v>
      </c>
      <c r="B584" s="111" t="s">
        <v>1682</v>
      </c>
      <c r="C584" s="54" t="s">
        <v>1408</v>
      </c>
      <c r="D584" s="277" t="s">
        <v>1409</v>
      </c>
      <c r="E584" s="277"/>
      <c r="F584" s="277"/>
      <c r="G584" s="277"/>
      <c r="H584" s="277"/>
      <c r="I584" s="277"/>
      <c r="J584" s="398">
        <f t="shared" si="91"/>
        <v>0</v>
      </c>
      <c r="K584" s="277"/>
      <c r="L584" s="277"/>
      <c r="M584" s="277"/>
      <c r="N584" s="301"/>
      <c r="O584" s="301" t="s">
        <v>782</v>
      </c>
      <c r="P584" s="301" t="s">
        <v>782</v>
      </c>
      <c r="Q584" s="301" t="s">
        <v>782</v>
      </c>
      <c r="R584" s="301" t="s">
        <v>782</v>
      </c>
      <c r="S584" s="301" t="s">
        <v>782</v>
      </c>
      <c r="T584" s="301" t="s">
        <v>782</v>
      </c>
      <c r="U584" s="301" t="s">
        <v>782</v>
      </c>
      <c r="V584" s="301" t="s">
        <v>782</v>
      </c>
      <c r="W584" s="301" t="s">
        <v>782</v>
      </c>
      <c r="X584" s="301" t="s">
        <v>782</v>
      </c>
      <c r="Y584" s="301" t="s">
        <v>782</v>
      </c>
      <c r="Z584" s="310"/>
      <c r="AA584" s="310"/>
      <c r="AB584" s="301" t="s">
        <v>782</v>
      </c>
      <c r="AC584" s="312"/>
      <c r="AD584" s="301"/>
      <c r="AE584" s="322"/>
      <c r="AF584" s="301"/>
      <c r="AG584" s="296"/>
      <c r="AH584" s="408">
        <f t="shared" si="85"/>
        <v>0</v>
      </c>
      <c r="AI584" s="408">
        <f t="shared" si="86"/>
        <v>0</v>
      </c>
      <c r="AJ584" s="408">
        <f t="shared" si="87"/>
        <v>0</v>
      </c>
      <c r="AK584" s="408"/>
      <c r="AL584" s="408">
        <f t="shared" si="88"/>
        <v>0</v>
      </c>
      <c r="AM584" s="408">
        <f t="shared" si="89"/>
        <v>0</v>
      </c>
    </row>
    <row r="585" spans="1:39" ht="27.6">
      <c r="A585" s="308">
        <v>575</v>
      </c>
      <c r="B585" s="111" t="s">
        <v>1681</v>
      </c>
      <c r="C585" s="54" t="s">
        <v>1408</v>
      </c>
      <c r="D585" s="277" t="s">
        <v>1409</v>
      </c>
      <c r="E585" s="277"/>
      <c r="F585" s="277"/>
      <c r="G585" s="277"/>
      <c r="H585" s="277"/>
      <c r="I585" s="277"/>
      <c r="J585" s="398">
        <f t="shared" si="91"/>
        <v>0</v>
      </c>
      <c r="K585" s="277"/>
      <c r="L585" s="277"/>
      <c r="M585" s="277"/>
      <c r="N585" s="301"/>
      <c r="O585" s="301" t="s">
        <v>782</v>
      </c>
      <c r="P585" s="301" t="s">
        <v>782</v>
      </c>
      <c r="Q585" s="301" t="s">
        <v>782</v>
      </c>
      <c r="R585" s="301" t="s">
        <v>782</v>
      </c>
      <c r="S585" s="301" t="s">
        <v>782</v>
      </c>
      <c r="T585" s="301" t="s">
        <v>782</v>
      </c>
      <c r="U585" s="301" t="s">
        <v>782</v>
      </c>
      <c r="V585" s="301" t="s">
        <v>782</v>
      </c>
      <c r="W585" s="301" t="s">
        <v>782</v>
      </c>
      <c r="X585" s="301" t="s">
        <v>782</v>
      </c>
      <c r="Y585" s="301" t="s">
        <v>782</v>
      </c>
      <c r="Z585" s="310"/>
      <c r="AA585" s="310"/>
      <c r="AB585" s="301" t="s">
        <v>782</v>
      </c>
      <c r="AC585" s="312"/>
      <c r="AD585" s="301"/>
      <c r="AE585" s="322"/>
      <c r="AF585" s="301"/>
      <c r="AG585" s="296"/>
      <c r="AH585" s="408">
        <f t="shared" si="85"/>
        <v>0</v>
      </c>
      <c r="AI585" s="408">
        <f t="shared" si="86"/>
        <v>0</v>
      </c>
      <c r="AJ585" s="408">
        <f t="shared" si="87"/>
        <v>0</v>
      </c>
      <c r="AK585" s="408"/>
      <c r="AL585" s="408">
        <f t="shared" si="88"/>
        <v>0</v>
      </c>
      <c r="AM585" s="408">
        <f t="shared" si="89"/>
        <v>0</v>
      </c>
    </row>
    <row r="586" spans="1:39">
      <c r="A586" s="308">
        <v>576</v>
      </c>
      <c r="B586" s="111" t="s">
        <v>1680</v>
      </c>
      <c r="C586" s="54" t="s">
        <v>1408</v>
      </c>
      <c r="D586" s="277" t="s">
        <v>1409</v>
      </c>
      <c r="E586" s="277"/>
      <c r="F586" s="277"/>
      <c r="G586" s="277"/>
      <c r="H586" s="277"/>
      <c r="I586" s="277"/>
      <c r="J586" s="398">
        <f t="shared" si="91"/>
        <v>0</v>
      </c>
      <c r="K586" s="277"/>
      <c r="L586" s="277"/>
      <c r="M586" s="277"/>
      <c r="N586" s="301"/>
      <c r="O586" s="301" t="s">
        <v>782</v>
      </c>
      <c r="P586" s="301" t="s">
        <v>782</v>
      </c>
      <c r="Q586" s="301" t="s">
        <v>782</v>
      </c>
      <c r="R586" s="301" t="s">
        <v>782</v>
      </c>
      <c r="S586" s="301" t="s">
        <v>782</v>
      </c>
      <c r="T586" s="301" t="s">
        <v>782</v>
      </c>
      <c r="U586" s="301" t="s">
        <v>782</v>
      </c>
      <c r="V586" s="301" t="s">
        <v>782</v>
      </c>
      <c r="W586" s="301" t="s">
        <v>782</v>
      </c>
      <c r="X586" s="301" t="s">
        <v>782</v>
      </c>
      <c r="Y586" s="301" t="s">
        <v>782</v>
      </c>
      <c r="Z586" s="310"/>
      <c r="AA586" s="310"/>
      <c r="AB586" s="301" t="s">
        <v>782</v>
      </c>
      <c r="AC586" s="312"/>
      <c r="AD586" s="301"/>
      <c r="AE586" s="322"/>
      <c r="AF586" s="301"/>
      <c r="AG586" s="296"/>
      <c r="AH586" s="408">
        <f t="shared" si="85"/>
        <v>0</v>
      </c>
      <c r="AI586" s="408">
        <f t="shared" si="86"/>
        <v>0</v>
      </c>
      <c r="AJ586" s="408">
        <f t="shared" si="87"/>
        <v>0</v>
      </c>
      <c r="AK586" s="408"/>
      <c r="AL586" s="408">
        <f t="shared" si="88"/>
        <v>0</v>
      </c>
      <c r="AM586" s="408">
        <f t="shared" si="89"/>
        <v>0</v>
      </c>
    </row>
    <row r="587" spans="1:39" ht="30.75" customHeight="1">
      <c r="A587" s="308">
        <v>577</v>
      </c>
      <c r="B587" s="111" t="s">
        <v>1679</v>
      </c>
      <c r="C587" s="54" t="s">
        <v>1408</v>
      </c>
      <c r="D587" s="277" t="s">
        <v>1409</v>
      </c>
      <c r="E587" s="277"/>
      <c r="F587" s="277"/>
      <c r="G587" s="277"/>
      <c r="H587" s="277"/>
      <c r="I587" s="277"/>
      <c r="J587" s="398">
        <f t="shared" si="91"/>
        <v>0</v>
      </c>
      <c r="K587" s="277"/>
      <c r="L587" s="277"/>
      <c r="M587" s="277"/>
      <c r="N587" s="301"/>
      <c r="O587" s="301" t="s">
        <v>782</v>
      </c>
      <c r="P587" s="301" t="s">
        <v>782</v>
      </c>
      <c r="Q587" s="301" t="s">
        <v>782</v>
      </c>
      <c r="R587" s="301" t="s">
        <v>782</v>
      </c>
      <c r="S587" s="301" t="s">
        <v>782</v>
      </c>
      <c r="T587" s="301" t="s">
        <v>782</v>
      </c>
      <c r="U587" s="301" t="s">
        <v>782</v>
      </c>
      <c r="V587" s="301" t="s">
        <v>782</v>
      </c>
      <c r="W587" s="301" t="s">
        <v>782</v>
      </c>
      <c r="X587" s="301" t="s">
        <v>782</v>
      </c>
      <c r="Y587" s="301" t="s">
        <v>782</v>
      </c>
      <c r="Z587" s="310"/>
      <c r="AA587" s="310"/>
      <c r="AB587" s="301" t="s">
        <v>782</v>
      </c>
      <c r="AC587" s="312"/>
      <c r="AD587" s="301"/>
      <c r="AE587" s="322"/>
      <c r="AF587" s="301"/>
      <c r="AG587" s="296"/>
      <c r="AH587" s="408">
        <f t="shared" si="85"/>
        <v>0</v>
      </c>
      <c r="AI587" s="408">
        <f t="shared" si="86"/>
        <v>0</v>
      </c>
      <c r="AJ587" s="408">
        <f t="shared" si="87"/>
        <v>0</v>
      </c>
      <c r="AK587" s="408"/>
      <c r="AL587" s="408">
        <f t="shared" si="88"/>
        <v>0</v>
      </c>
      <c r="AM587" s="408">
        <f t="shared" si="89"/>
        <v>0</v>
      </c>
    </row>
    <row r="588" spans="1:39">
      <c r="A588" s="308">
        <v>578</v>
      </c>
      <c r="B588" s="111" t="s">
        <v>1678</v>
      </c>
      <c r="C588" s="54" t="s">
        <v>1408</v>
      </c>
      <c r="D588" s="277" t="s">
        <v>1409</v>
      </c>
      <c r="E588" s="277"/>
      <c r="F588" s="277"/>
      <c r="G588" s="277"/>
      <c r="H588" s="277"/>
      <c r="I588" s="277"/>
      <c r="J588" s="398">
        <f t="shared" si="91"/>
        <v>0</v>
      </c>
      <c r="K588" s="277"/>
      <c r="L588" s="277"/>
      <c r="M588" s="277"/>
      <c r="N588" s="301"/>
      <c r="O588" s="301" t="s">
        <v>782</v>
      </c>
      <c r="P588" s="301" t="s">
        <v>782</v>
      </c>
      <c r="Q588" s="301" t="s">
        <v>782</v>
      </c>
      <c r="R588" s="301" t="s">
        <v>782</v>
      </c>
      <c r="S588" s="301" t="s">
        <v>782</v>
      </c>
      <c r="T588" s="301" t="s">
        <v>782</v>
      </c>
      <c r="U588" s="301" t="s">
        <v>782</v>
      </c>
      <c r="V588" s="301" t="s">
        <v>782</v>
      </c>
      <c r="W588" s="301" t="s">
        <v>782</v>
      </c>
      <c r="X588" s="301" t="s">
        <v>782</v>
      </c>
      <c r="Y588" s="301" t="s">
        <v>782</v>
      </c>
      <c r="Z588" s="310"/>
      <c r="AA588" s="310"/>
      <c r="AB588" s="301" t="s">
        <v>782</v>
      </c>
      <c r="AC588" s="312"/>
      <c r="AD588" s="301"/>
      <c r="AE588" s="322"/>
      <c r="AF588" s="301"/>
      <c r="AG588" s="296"/>
      <c r="AH588" s="408">
        <f t="shared" ref="AH588:AH651" si="93">F588-E588</f>
        <v>0</v>
      </c>
      <c r="AI588" s="408">
        <f t="shared" ref="AI588:AI651" si="94">E588-G588</f>
        <v>0</v>
      </c>
      <c r="AJ588" s="408">
        <f t="shared" ref="AJ588:AJ651" si="95">G588-H588</f>
        <v>0</v>
      </c>
      <c r="AK588" s="408"/>
      <c r="AL588" s="408">
        <f t="shared" ref="AL588:AL651" si="96">J588-I588</f>
        <v>0</v>
      </c>
      <c r="AM588" s="408">
        <f t="shared" ref="AM588:AM651" si="97">J588-M588</f>
        <v>0</v>
      </c>
    </row>
    <row r="589" spans="1:39">
      <c r="A589" s="308">
        <v>579</v>
      </c>
      <c r="B589" s="111" t="s">
        <v>1638</v>
      </c>
      <c r="C589" s="54" t="s">
        <v>1408</v>
      </c>
      <c r="D589" s="277" t="s">
        <v>1409</v>
      </c>
      <c r="E589" s="277"/>
      <c r="F589" s="277"/>
      <c r="G589" s="277"/>
      <c r="H589" s="277"/>
      <c r="I589" s="277"/>
      <c r="J589" s="398">
        <f t="shared" si="91"/>
        <v>0</v>
      </c>
      <c r="K589" s="277"/>
      <c r="L589" s="277"/>
      <c r="M589" s="277"/>
      <c r="N589" s="301"/>
      <c r="O589" s="301" t="s">
        <v>782</v>
      </c>
      <c r="P589" s="301" t="s">
        <v>782</v>
      </c>
      <c r="Q589" s="301" t="s">
        <v>782</v>
      </c>
      <c r="R589" s="301" t="s">
        <v>782</v>
      </c>
      <c r="S589" s="301" t="s">
        <v>782</v>
      </c>
      <c r="T589" s="301" t="s">
        <v>782</v>
      </c>
      <c r="U589" s="301" t="s">
        <v>782</v>
      </c>
      <c r="V589" s="301" t="s">
        <v>782</v>
      </c>
      <c r="W589" s="301" t="s">
        <v>782</v>
      </c>
      <c r="X589" s="301" t="s">
        <v>782</v>
      </c>
      <c r="Y589" s="301" t="s">
        <v>782</v>
      </c>
      <c r="Z589" s="310"/>
      <c r="AA589" s="310"/>
      <c r="AB589" s="301" t="s">
        <v>782</v>
      </c>
      <c r="AC589" s="312"/>
      <c r="AD589" s="301"/>
      <c r="AE589" s="322"/>
      <c r="AF589" s="301"/>
      <c r="AG589" s="296"/>
      <c r="AH589" s="408">
        <f t="shared" si="93"/>
        <v>0</v>
      </c>
      <c r="AI589" s="408">
        <f t="shared" si="94"/>
        <v>0</v>
      </c>
      <c r="AJ589" s="408">
        <f t="shared" si="95"/>
        <v>0</v>
      </c>
      <c r="AK589" s="408"/>
      <c r="AL589" s="408">
        <f t="shared" si="96"/>
        <v>0</v>
      </c>
      <c r="AM589" s="408">
        <f t="shared" si="97"/>
        <v>0</v>
      </c>
    </row>
    <row r="590" spans="1:39" ht="55.2">
      <c r="A590" s="308">
        <v>580</v>
      </c>
      <c r="B590" s="111" t="s">
        <v>1677</v>
      </c>
      <c r="C590" s="54" t="s">
        <v>1408</v>
      </c>
      <c r="D590" s="277"/>
      <c r="E590" s="578">
        <f>MAX(E591,E598)</f>
        <v>0</v>
      </c>
      <c r="F590" s="399">
        <f>SUM(F591,F598)</f>
        <v>0</v>
      </c>
      <c r="G590" s="399">
        <f>MAX(G591,G598)</f>
        <v>0</v>
      </c>
      <c r="H590" s="399">
        <f>MAX(H591,H598)</f>
        <v>0</v>
      </c>
      <c r="I590" s="578">
        <f>MAX(I591,I598)</f>
        <v>0</v>
      </c>
      <c r="J590" s="398">
        <f t="shared" si="91"/>
        <v>0</v>
      </c>
      <c r="K590" s="399">
        <f>SUM(K591,K598)</f>
        <v>0</v>
      </c>
      <c r="L590" s="399">
        <f>SUM(L591,L598)</f>
        <v>0</v>
      </c>
      <c r="M590" s="399">
        <f>SUM(M591,M598)</f>
        <v>0</v>
      </c>
      <c r="N590" s="399">
        <f>SUM(N591,N598)</f>
        <v>0</v>
      </c>
      <c r="O590" s="277" t="s">
        <v>782</v>
      </c>
      <c r="P590" s="301" t="s">
        <v>782</v>
      </c>
      <c r="Q590" s="301" t="s">
        <v>782</v>
      </c>
      <c r="R590" s="301" t="s">
        <v>782</v>
      </c>
      <c r="S590" s="301" t="s">
        <v>782</v>
      </c>
      <c r="T590" s="301" t="s">
        <v>782</v>
      </c>
      <c r="U590" s="301" t="s">
        <v>782</v>
      </c>
      <c r="V590" s="301" t="s">
        <v>782</v>
      </c>
      <c r="W590" s="301" t="s">
        <v>782</v>
      </c>
      <c r="X590" s="301" t="s">
        <v>782</v>
      </c>
      <c r="Y590" s="301" t="s">
        <v>782</v>
      </c>
      <c r="Z590" s="301" t="s">
        <v>782</v>
      </c>
      <c r="AA590" s="301" t="s">
        <v>782</v>
      </c>
      <c r="AB590" s="301" t="s">
        <v>782</v>
      </c>
      <c r="AC590" s="312"/>
      <c r="AD590" s="301"/>
      <c r="AE590" s="322"/>
      <c r="AF590" s="301"/>
      <c r="AG590" s="400">
        <f>D590-E590</f>
        <v>0</v>
      </c>
      <c r="AH590" s="408">
        <f t="shared" si="93"/>
        <v>0</v>
      </c>
      <c r="AI590" s="408">
        <f t="shared" si="94"/>
        <v>0</v>
      </c>
      <c r="AJ590" s="408">
        <f t="shared" si="95"/>
        <v>0</v>
      </c>
      <c r="AK590" s="408">
        <f>D590-I590</f>
        <v>0</v>
      </c>
      <c r="AL590" s="408">
        <f t="shared" si="96"/>
        <v>0</v>
      </c>
      <c r="AM590" s="408">
        <f t="shared" si="97"/>
        <v>0</v>
      </c>
    </row>
    <row r="591" spans="1:39">
      <c r="A591" s="308">
        <v>581</v>
      </c>
      <c r="B591" s="111" t="s">
        <v>1676</v>
      </c>
      <c r="C591" s="54" t="s">
        <v>1408</v>
      </c>
      <c r="D591" s="277" t="s">
        <v>1409</v>
      </c>
      <c r="E591" s="399">
        <f>MAX(E592,E595:E597)</f>
        <v>0</v>
      </c>
      <c r="F591" s="399">
        <f>SUM(F592,F595:F597)</f>
        <v>0</v>
      </c>
      <c r="G591" s="399">
        <f>MAX(G592,G595:G597)</f>
        <v>0</v>
      </c>
      <c r="H591" s="399">
        <f>MAX(H592,H595:H597)</f>
        <v>0</v>
      </c>
      <c r="I591" s="399">
        <f>MAX(I592,I595:I597)</f>
        <v>0</v>
      </c>
      <c r="J591" s="398">
        <f t="shared" si="91"/>
        <v>0</v>
      </c>
      <c r="K591" s="399">
        <f>SUM(K592,K595:K597)</f>
        <v>0</v>
      </c>
      <c r="L591" s="399">
        <f>SUM(L592,L595:L597)</f>
        <v>0</v>
      </c>
      <c r="M591" s="399">
        <f>SUM(M592,M595:M597)</f>
        <v>0</v>
      </c>
      <c r="N591" s="399">
        <f>SUM(N592,N595:N597)</f>
        <v>0</v>
      </c>
      <c r="O591" s="277" t="s">
        <v>782</v>
      </c>
      <c r="P591" s="301" t="s">
        <v>782</v>
      </c>
      <c r="Q591" s="301" t="s">
        <v>782</v>
      </c>
      <c r="R591" s="301" t="s">
        <v>782</v>
      </c>
      <c r="S591" s="301" t="s">
        <v>782</v>
      </c>
      <c r="T591" s="301" t="s">
        <v>782</v>
      </c>
      <c r="U591" s="301" t="s">
        <v>782</v>
      </c>
      <c r="V591" s="301" t="s">
        <v>782</v>
      </c>
      <c r="W591" s="301" t="s">
        <v>782</v>
      </c>
      <c r="X591" s="301" t="s">
        <v>782</v>
      </c>
      <c r="Y591" s="301" t="s">
        <v>782</v>
      </c>
      <c r="Z591" s="301" t="s">
        <v>782</v>
      </c>
      <c r="AA591" s="301" t="s">
        <v>782</v>
      </c>
      <c r="AB591" s="301" t="s">
        <v>782</v>
      </c>
      <c r="AC591" s="312"/>
      <c r="AD591" s="301"/>
      <c r="AE591" s="322"/>
      <c r="AF591" s="301"/>
      <c r="AG591" s="296"/>
      <c r="AH591" s="408">
        <f t="shared" si="93"/>
        <v>0</v>
      </c>
      <c r="AI591" s="408">
        <f t="shared" si="94"/>
        <v>0</v>
      </c>
      <c r="AJ591" s="408">
        <f t="shared" si="95"/>
        <v>0</v>
      </c>
      <c r="AK591" s="408"/>
      <c r="AL591" s="408">
        <f t="shared" si="96"/>
        <v>0</v>
      </c>
      <c r="AM591" s="408">
        <f t="shared" si="97"/>
        <v>0</v>
      </c>
    </row>
    <row r="592" spans="1:39">
      <c r="A592" s="308">
        <v>582</v>
      </c>
      <c r="B592" s="111" t="s">
        <v>1675</v>
      </c>
      <c r="C592" s="54" t="s">
        <v>1408</v>
      </c>
      <c r="D592" s="277" t="s">
        <v>1409</v>
      </c>
      <c r="E592" s="399">
        <f>SUM(E593:E594)</f>
        <v>0</v>
      </c>
      <c r="F592" s="399">
        <f>SUM(F593:F594)</f>
        <v>0</v>
      </c>
      <c r="G592" s="399">
        <f>MAX(G593:G594)</f>
        <v>0</v>
      </c>
      <c r="H592" s="399">
        <f>MAX(H593:H594)</f>
        <v>0</v>
      </c>
      <c r="I592" s="399">
        <f>MAX(I593:I594)</f>
        <v>0</v>
      </c>
      <c r="J592" s="398">
        <f t="shared" si="91"/>
        <v>0</v>
      </c>
      <c r="K592" s="399">
        <f>SUM(K593:K594)</f>
        <v>0</v>
      </c>
      <c r="L592" s="399">
        <f>SUM(L593:L594)</f>
        <v>0</v>
      </c>
      <c r="M592" s="399">
        <f>SUM(M593:M594)</f>
        <v>0</v>
      </c>
      <c r="N592" s="399">
        <f>SUM(N593:N594)</f>
        <v>0</v>
      </c>
      <c r="O592" s="301" t="s">
        <v>782</v>
      </c>
      <c r="P592" s="301" t="s">
        <v>782</v>
      </c>
      <c r="Q592" s="301" t="s">
        <v>782</v>
      </c>
      <c r="R592" s="301" t="s">
        <v>782</v>
      </c>
      <c r="S592" s="301" t="s">
        <v>782</v>
      </c>
      <c r="T592" s="301" t="s">
        <v>782</v>
      </c>
      <c r="U592" s="301" t="s">
        <v>782</v>
      </c>
      <c r="V592" s="301" t="s">
        <v>782</v>
      </c>
      <c r="W592" s="301" t="s">
        <v>782</v>
      </c>
      <c r="X592" s="301" t="s">
        <v>782</v>
      </c>
      <c r="Y592" s="301" t="s">
        <v>782</v>
      </c>
      <c r="Z592" s="301" t="s">
        <v>782</v>
      </c>
      <c r="AA592" s="301" t="s">
        <v>782</v>
      </c>
      <c r="AB592" s="301" t="s">
        <v>782</v>
      </c>
      <c r="AC592" s="312"/>
      <c r="AD592" s="301"/>
      <c r="AE592" s="322"/>
      <c r="AF592" s="301"/>
      <c r="AG592" s="296"/>
      <c r="AH592" s="408">
        <f t="shared" si="93"/>
        <v>0</v>
      </c>
      <c r="AI592" s="408">
        <f t="shared" si="94"/>
        <v>0</v>
      </c>
      <c r="AJ592" s="408">
        <f t="shared" si="95"/>
        <v>0</v>
      </c>
      <c r="AK592" s="408"/>
      <c r="AL592" s="408">
        <f t="shared" si="96"/>
        <v>0</v>
      </c>
      <c r="AM592" s="408">
        <f t="shared" si="97"/>
        <v>0</v>
      </c>
    </row>
    <row r="593" spans="1:39" ht="27.6">
      <c r="A593" s="308">
        <v>583</v>
      </c>
      <c r="B593" s="111" t="s">
        <v>1674</v>
      </c>
      <c r="C593" s="54" t="s">
        <v>1408</v>
      </c>
      <c r="D593" s="277" t="s">
        <v>1409</v>
      </c>
      <c r="E593" s="277"/>
      <c r="F593" s="277"/>
      <c r="G593" s="277"/>
      <c r="H593" s="277"/>
      <c r="I593" s="277"/>
      <c r="J593" s="398">
        <f t="shared" si="91"/>
        <v>0</v>
      </c>
      <c r="K593" s="277"/>
      <c r="L593" s="277"/>
      <c r="M593" s="277"/>
      <c r="N593" s="301"/>
      <c r="O593" s="301" t="s">
        <v>782</v>
      </c>
      <c r="P593" s="301" t="s">
        <v>782</v>
      </c>
      <c r="Q593" s="310"/>
      <c r="R593" s="301" t="s">
        <v>782</v>
      </c>
      <c r="S593" s="301" t="s">
        <v>782</v>
      </c>
      <c r="T593" s="301" t="s">
        <v>782</v>
      </c>
      <c r="U593" s="301" t="s">
        <v>782</v>
      </c>
      <c r="V593" s="301" t="s">
        <v>782</v>
      </c>
      <c r="W593" s="301" t="s">
        <v>782</v>
      </c>
      <c r="X593" s="301" t="s">
        <v>782</v>
      </c>
      <c r="Y593" s="301" t="s">
        <v>782</v>
      </c>
      <c r="Z593" s="301" t="s">
        <v>782</v>
      </c>
      <c r="AA593" s="301" t="s">
        <v>782</v>
      </c>
      <c r="AB593" s="310"/>
      <c r="AC593" s="312" t="str">
        <f>Q8</f>
        <v>экз./растение (орган)</v>
      </c>
      <c r="AD593" s="301"/>
      <c r="AE593" s="322"/>
      <c r="AF593" s="301"/>
      <c r="AG593" s="296"/>
      <c r="AH593" s="408">
        <f t="shared" si="93"/>
        <v>0</v>
      </c>
      <c r="AI593" s="408">
        <f t="shared" si="94"/>
        <v>0</v>
      </c>
      <c r="AJ593" s="408">
        <f t="shared" si="95"/>
        <v>0</v>
      </c>
      <c r="AK593" s="408"/>
      <c r="AL593" s="408">
        <f t="shared" si="96"/>
        <v>0</v>
      </c>
      <c r="AM593" s="408">
        <f t="shared" si="97"/>
        <v>0</v>
      </c>
    </row>
    <row r="594" spans="1:39">
      <c r="A594" s="308">
        <v>584</v>
      </c>
      <c r="B594" s="111" t="s">
        <v>1673</v>
      </c>
      <c r="C594" s="54" t="s">
        <v>1408</v>
      </c>
      <c r="D594" s="277" t="s">
        <v>1409</v>
      </c>
      <c r="E594" s="277"/>
      <c r="F594" s="277"/>
      <c r="G594" s="277"/>
      <c r="H594" s="277"/>
      <c r="I594" s="277"/>
      <c r="J594" s="398">
        <f t="shared" si="91"/>
        <v>0</v>
      </c>
      <c r="K594" s="277"/>
      <c r="L594" s="277"/>
      <c r="M594" s="277"/>
      <c r="N594" s="301"/>
      <c r="O594" s="301" t="s">
        <v>782</v>
      </c>
      <c r="P594" s="301" t="s">
        <v>782</v>
      </c>
      <c r="Q594" s="301" t="s">
        <v>782</v>
      </c>
      <c r="R594" s="301" t="s">
        <v>782</v>
      </c>
      <c r="S594" s="301" t="s">
        <v>782</v>
      </c>
      <c r="T594" s="301" t="s">
        <v>782</v>
      </c>
      <c r="U594" s="301" t="s">
        <v>782</v>
      </c>
      <c r="V594" s="301" t="s">
        <v>782</v>
      </c>
      <c r="W594" s="301" t="s">
        <v>782</v>
      </c>
      <c r="X594" s="301" t="s">
        <v>782</v>
      </c>
      <c r="Y594" s="310"/>
      <c r="Z594" s="301" t="s">
        <v>782</v>
      </c>
      <c r="AA594" s="301" t="s">
        <v>782</v>
      </c>
      <c r="AB594" s="301" t="s">
        <v>782</v>
      </c>
      <c r="AC594" s="312" t="str">
        <f>Y8</f>
        <v>экз./ловуш. в сутки</v>
      </c>
      <c r="AD594" s="301"/>
      <c r="AE594" s="322"/>
      <c r="AF594" s="301"/>
      <c r="AG594" s="296"/>
      <c r="AH594" s="408">
        <f t="shared" si="93"/>
        <v>0</v>
      </c>
      <c r="AI594" s="408">
        <f t="shared" si="94"/>
        <v>0</v>
      </c>
      <c r="AJ594" s="408">
        <f t="shared" si="95"/>
        <v>0</v>
      </c>
      <c r="AK594" s="408"/>
      <c r="AL594" s="408">
        <f t="shared" si="96"/>
        <v>0</v>
      </c>
      <c r="AM594" s="408">
        <f t="shared" si="97"/>
        <v>0</v>
      </c>
    </row>
    <row r="595" spans="1:39" ht="18.75" customHeight="1">
      <c r="A595" s="308">
        <v>585</v>
      </c>
      <c r="B595" s="111" t="s">
        <v>1437</v>
      </c>
      <c r="C595" s="54" t="s">
        <v>1408</v>
      </c>
      <c r="D595" s="277" t="s">
        <v>1409</v>
      </c>
      <c r="E595" s="277"/>
      <c r="F595" s="277"/>
      <c r="G595" s="277"/>
      <c r="H595" s="277"/>
      <c r="I595" s="277"/>
      <c r="J595" s="398">
        <f t="shared" si="91"/>
        <v>0</v>
      </c>
      <c r="K595" s="277"/>
      <c r="L595" s="277"/>
      <c r="M595" s="277"/>
      <c r="N595" s="301"/>
      <c r="O595" s="301" t="s">
        <v>782</v>
      </c>
      <c r="P595" s="301" t="s">
        <v>782</v>
      </c>
      <c r="Q595" s="310"/>
      <c r="R595" s="310"/>
      <c r="S595" s="301" t="s">
        <v>782</v>
      </c>
      <c r="T595" s="301" t="s">
        <v>782</v>
      </c>
      <c r="U595" s="301" t="s">
        <v>782</v>
      </c>
      <c r="V595" s="301" t="s">
        <v>782</v>
      </c>
      <c r="W595" s="301" t="s">
        <v>782</v>
      </c>
      <c r="X595" s="301" t="s">
        <v>782</v>
      </c>
      <c r="Y595" s="301" t="s">
        <v>782</v>
      </c>
      <c r="Z595" s="301" t="s">
        <v>782</v>
      </c>
      <c r="AA595" s="301" t="s">
        <v>782</v>
      </c>
      <c r="AB595" s="310"/>
      <c r="AC595" s="312"/>
      <c r="AD595" s="301"/>
      <c r="AE595" s="322"/>
      <c r="AF595" s="301"/>
      <c r="AG595" s="296"/>
      <c r="AH595" s="408">
        <f t="shared" si="93"/>
        <v>0</v>
      </c>
      <c r="AI595" s="408">
        <f t="shared" si="94"/>
        <v>0</v>
      </c>
      <c r="AJ595" s="408">
        <f t="shared" si="95"/>
        <v>0</v>
      </c>
      <c r="AK595" s="408"/>
      <c r="AL595" s="408">
        <f t="shared" si="96"/>
        <v>0</v>
      </c>
      <c r="AM595" s="408">
        <f t="shared" si="97"/>
        <v>0</v>
      </c>
    </row>
    <row r="596" spans="1:39" ht="27.6">
      <c r="A596" s="308">
        <v>586</v>
      </c>
      <c r="B596" s="111" t="s">
        <v>1503</v>
      </c>
      <c r="C596" s="54" t="s">
        <v>1408</v>
      </c>
      <c r="D596" s="277" t="s">
        <v>1409</v>
      </c>
      <c r="E596" s="277"/>
      <c r="F596" s="277"/>
      <c r="G596" s="277"/>
      <c r="H596" s="277"/>
      <c r="I596" s="277"/>
      <c r="J596" s="398">
        <f t="shared" si="91"/>
        <v>0</v>
      </c>
      <c r="K596" s="277"/>
      <c r="L596" s="277"/>
      <c r="M596" s="277"/>
      <c r="N596" s="301"/>
      <c r="O596" s="301" t="s">
        <v>782</v>
      </c>
      <c r="P596" s="301" t="s">
        <v>782</v>
      </c>
      <c r="Q596" s="310"/>
      <c r="R596" s="301" t="s">
        <v>782</v>
      </c>
      <c r="S596" s="301" t="s">
        <v>782</v>
      </c>
      <c r="T596" s="301" t="s">
        <v>782</v>
      </c>
      <c r="U596" s="301" t="s">
        <v>782</v>
      </c>
      <c r="V596" s="301" t="s">
        <v>782</v>
      </c>
      <c r="W596" s="301" t="s">
        <v>782</v>
      </c>
      <c r="X596" s="301" t="s">
        <v>782</v>
      </c>
      <c r="Y596" s="301" t="s">
        <v>782</v>
      </c>
      <c r="Z596" s="301" t="s">
        <v>782</v>
      </c>
      <c r="AA596" s="301" t="s">
        <v>782</v>
      </c>
      <c r="AB596" s="310"/>
      <c r="AC596" s="312" t="str">
        <f>Q8</f>
        <v>экз./растение (орган)</v>
      </c>
      <c r="AD596" s="301"/>
      <c r="AE596" s="322"/>
      <c r="AF596" s="301"/>
      <c r="AG596" s="296"/>
      <c r="AH596" s="408">
        <f t="shared" si="93"/>
        <v>0</v>
      </c>
      <c r="AI596" s="408">
        <f t="shared" si="94"/>
        <v>0</v>
      </c>
      <c r="AJ596" s="408">
        <f t="shared" si="95"/>
        <v>0</v>
      </c>
      <c r="AK596" s="408"/>
      <c r="AL596" s="408">
        <f t="shared" si="96"/>
        <v>0</v>
      </c>
      <c r="AM596" s="408">
        <f t="shared" si="97"/>
        <v>0</v>
      </c>
    </row>
    <row r="597" spans="1:39">
      <c r="A597" s="308">
        <v>587</v>
      </c>
      <c r="B597" s="111" t="s">
        <v>1419</v>
      </c>
      <c r="C597" s="54" t="s">
        <v>1408</v>
      </c>
      <c r="D597" s="277" t="s">
        <v>1409</v>
      </c>
      <c r="E597" s="277"/>
      <c r="F597" s="277"/>
      <c r="G597" s="277"/>
      <c r="H597" s="277"/>
      <c r="I597" s="277"/>
      <c r="J597" s="398">
        <f t="shared" si="91"/>
        <v>0</v>
      </c>
      <c r="K597" s="277"/>
      <c r="L597" s="277"/>
      <c r="M597" s="277"/>
      <c r="N597" s="301"/>
      <c r="O597" s="301" t="s">
        <v>782</v>
      </c>
      <c r="P597" s="301" t="s">
        <v>782</v>
      </c>
      <c r="Q597" s="301" t="s">
        <v>782</v>
      </c>
      <c r="R597" s="301" t="s">
        <v>782</v>
      </c>
      <c r="S597" s="301" t="s">
        <v>782</v>
      </c>
      <c r="T597" s="301" t="s">
        <v>782</v>
      </c>
      <c r="U597" s="301" t="s">
        <v>782</v>
      </c>
      <c r="V597" s="301" t="s">
        <v>782</v>
      </c>
      <c r="W597" s="301" t="s">
        <v>782</v>
      </c>
      <c r="X597" s="301" t="s">
        <v>782</v>
      </c>
      <c r="Y597" s="301" t="s">
        <v>782</v>
      </c>
      <c r="Z597" s="301" t="s">
        <v>782</v>
      </c>
      <c r="AA597" s="301" t="s">
        <v>782</v>
      </c>
      <c r="AB597" s="312" t="s">
        <v>782</v>
      </c>
      <c r="AC597" s="312"/>
      <c r="AD597" s="301"/>
      <c r="AE597" s="322"/>
      <c r="AF597" s="301"/>
      <c r="AG597" s="296"/>
      <c r="AH597" s="408">
        <f t="shared" si="93"/>
        <v>0</v>
      </c>
      <c r="AI597" s="408">
        <f t="shared" si="94"/>
        <v>0</v>
      </c>
      <c r="AJ597" s="408">
        <f t="shared" si="95"/>
        <v>0</v>
      </c>
      <c r="AK597" s="408"/>
      <c r="AL597" s="408">
        <f t="shared" si="96"/>
        <v>0</v>
      </c>
      <c r="AM597" s="408">
        <f t="shared" si="97"/>
        <v>0</v>
      </c>
    </row>
    <row r="598" spans="1:39">
      <c r="A598" s="308">
        <v>588</v>
      </c>
      <c r="B598" s="111" t="s">
        <v>1643</v>
      </c>
      <c r="C598" s="54" t="s">
        <v>1408</v>
      </c>
      <c r="D598" s="277" t="s">
        <v>1409</v>
      </c>
      <c r="E598" s="399">
        <f>MAX(E599:E603)</f>
        <v>0</v>
      </c>
      <c r="F598" s="578">
        <f>SUM(F599:F603)</f>
        <v>0</v>
      </c>
      <c r="G598" s="399">
        <f>MAX(G599:G603)</f>
        <v>0</v>
      </c>
      <c r="H598" s="399">
        <f>MAX(H599:H603)</f>
        <v>0</v>
      </c>
      <c r="I598" s="399">
        <f>MAX(I599:I603)</f>
        <v>0</v>
      </c>
      <c r="J598" s="398">
        <f t="shared" si="91"/>
        <v>0</v>
      </c>
      <c r="K598" s="399">
        <f>SUM(K599:K603)</f>
        <v>0</v>
      </c>
      <c r="L598" s="399">
        <f>SUM(L599:L603)</f>
        <v>0</v>
      </c>
      <c r="M598" s="399">
        <f>SUM(M599:M603)</f>
        <v>0</v>
      </c>
      <c r="N598" s="399">
        <f>SUM(N599:N603)</f>
        <v>0</v>
      </c>
      <c r="O598" s="301" t="s">
        <v>782</v>
      </c>
      <c r="P598" s="301" t="s">
        <v>782</v>
      </c>
      <c r="Q598" s="301" t="s">
        <v>782</v>
      </c>
      <c r="R598" s="301" t="s">
        <v>782</v>
      </c>
      <c r="S598" s="301" t="s">
        <v>782</v>
      </c>
      <c r="T598" s="301" t="s">
        <v>782</v>
      </c>
      <c r="U598" s="301" t="s">
        <v>782</v>
      </c>
      <c r="V598" s="301" t="s">
        <v>782</v>
      </c>
      <c r="W598" s="301" t="s">
        <v>782</v>
      </c>
      <c r="X598" s="301" t="s">
        <v>782</v>
      </c>
      <c r="Y598" s="301" t="s">
        <v>782</v>
      </c>
      <c r="Z598" s="301" t="s">
        <v>782</v>
      </c>
      <c r="AA598" s="301" t="s">
        <v>782</v>
      </c>
      <c r="AB598" s="301" t="s">
        <v>782</v>
      </c>
      <c r="AC598" s="312"/>
      <c r="AD598" s="301"/>
      <c r="AE598" s="322"/>
      <c r="AF598" s="301"/>
      <c r="AG598" s="296"/>
      <c r="AH598" s="408">
        <f t="shared" si="93"/>
        <v>0</v>
      </c>
      <c r="AI598" s="408">
        <f t="shared" si="94"/>
        <v>0</v>
      </c>
      <c r="AJ598" s="408">
        <f t="shared" si="95"/>
        <v>0</v>
      </c>
      <c r="AK598" s="408"/>
      <c r="AL598" s="408">
        <f t="shared" si="96"/>
        <v>0</v>
      </c>
      <c r="AM598" s="408">
        <f t="shared" si="97"/>
        <v>0</v>
      </c>
    </row>
    <row r="599" spans="1:39">
      <c r="A599" s="308">
        <v>589</v>
      </c>
      <c r="B599" s="111" t="s">
        <v>1672</v>
      </c>
      <c r="C599" s="54" t="s">
        <v>1408</v>
      </c>
      <c r="D599" s="277" t="s">
        <v>1409</v>
      </c>
      <c r="E599" s="277"/>
      <c r="F599" s="277"/>
      <c r="G599" s="277"/>
      <c r="H599" s="277"/>
      <c r="I599" s="277"/>
      <c r="J599" s="398">
        <f t="shared" si="91"/>
        <v>0</v>
      </c>
      <c r="K599" s="277"/>
      <c r="L599" s="277"/>
      <c r="M599" s="277"/>
      <c r="N599" s="301"/>
      <c r="O599" s="301" t="s">
        <v>782</v>
      </c>
      <c r="P599" s="301" t="s">
        <v>782</v>
      </c>
      <c r="Q599" s="301" t="s">
        <v>782</v>
      </c>
      <c r="R599" s="301" t="s">
        <v>782</v>
      </c>
      <c r="S599" s="301" t="s">
        <v>782</v>
      </c>
      <c r="T599" s="301" t="s">
        <v>782</v>
      </c>
      <c r="U599" s="301" t="s">
        <v>782</v>
      </c>
      <c r="V599" s="301" t="s">
        <v>782</v>
      </c>
      <c r="W599" s="301" t="s">
        <v>782</v>
      </c>
      <c r="X599" s="301" t="s">
        <v>782</v>
      </c>
      <c r="Y599" s="301" t="s">
        <v>782</v>
      </c>
      <c r="Z599" s="310"/>
      <c r="AA599" s="310"/>
      <c r="AB599" s="301" t="s">
        <v>782</v>
      </c>
      <c r="AC599" s="312"/>
      <c r="AD599" s="301"/>
      <c r="AE599" s="322"/>
      <c r="AF599" s="301"/>
      <c r="AG599" s="296"/>
      <c r="AH599" s="408">
        <f t="shared" si="93"/>
        <v>0</v>
      </c>
      <c r="AI599" s="408">
        <f t="shared" si="94"/>
        <v>0</v>
      </c>
      <c r="AJ599" s="408">
        <f t="shared" si="95"/>
        <v>0</v>
      </c>
      <c r="AK599" s="408"/>
      <c r="AL599" s="408">
        <f t="shared" si="96"/>
        <v>0</v>
      </c>
      <c r="AM599" s="408">
        <f t="shared" si="97"/>
        <v>0</v>
      </c>
    </row>
    <row r="600" spans="1:39">
      <c r="A600" s="308">
        <v>590</v>
      </c>
      <c r="B600" s="111" t="s">
        <v>1671</v>
      </c>
      <c r="C600" s="54" t="s">
        <v>1408</v>
      </c>
      <c r="D600" s="277" t="s">
        <v>1409</v>
      </c>
      <c r="E600" s="277"/>
      <c r="F600" s="277"/>
      <c r="G600" s="277"/>
      <c r="H600" s="277"/>
      <c r="I600" s="277"/>
      <c r="J600" s="398">
        <f t="shared" si="91"/>
        <v>0</v>
      </c>
      <c r="K600" s="277"/>
      <c r="L600" s="277"/>
      <c r="M600" s="277"/>
      <c r="N600" s="301"/>
      <c r="O600" s="277" t="s">
        <v>782</v>
      </c>
      <c r="P600" s="301" t="s">
        <v>782</v>
      </c>
      <c r="Q600" s="301" t="s">
        <v>782</v>
      </c>
      <c r="R600" s="301" t="s">
        <v>782</v>
      </c>
      <c r="S600" s="301" t="s">
        <v>782</v>
      </c>
      <c r="T600" s="301" t="s">
        <v>782</v>
      </c>
      <c r="U600" s="301" t="s">
        <v>782</v>
      </c>
      <c r="V600" s="301" t="s">
        <v>782</v>
      </c>
      <c r="W600" s="301" t="s">
        <v>782</v>
      </c>
      <c r="X600" s="301" t="s">
        <v>782</v>
      </c>
      <c r="Y600" s="301" t="s">
        <v>782</v>
      </c>
      <c r="Z600" s="310"/>
      <c r="AA600" s="310"/>
      <c r="AB600" s="301" t="s">
        <v>782</v>
      </c>
      <c r="AC600" s="312"/>
      <c r="AD600" s="301"/>
      <c r="AE600" s="322"/>
      <c r="AF600" s="301"/>
      <c r="AG600" s="296"/>
      <c r="AH600" s="408">
        <f t="shared" si="93"/>
        <v>0</v>
      </c>
      <c r="AI600" s="408">
        <f t="shared" si="94"/>
        <v>0</v>
      </c>
      <c r="AJ600" s="408">
        <f t="shared" si="95"/>
        <v>0</v>
      </c>
      <c r="AK600" s="408"/>
      <c r="AL600" s="408">
        <f t="shared" si="96"/>
        <v>0</v>
      </c>
      <c r="AM600" s="408">
        <f t="shared" si="97"/>
        <v>0</v>
      </c>
    </row>
    <row r="601" spans="1:39">
      <c r="A601" s="308">
        <v>591</v>
      </c>
      <c r="B601" s="111" t="s">
        <v>1657</v>
      </c>
      <c r="C601" s="54" t="s">
        <v>1408</v>
      </c>
      <c r="D601" s="277" t="s">
        <v>1409</v>
      </c>
      <c r="E601" s="277"/>
      <c r="F601" s="277"/>
      <c r="G601" s="277"/>
      <c r="H601" s="277"/>
      <c r="I601" s="277"/>
      <c r="J601" s="398">
        <f t="shared" si="91"/>
        <v>0</v>
      </c>
      <c r="K601" s="277"/>
      <c r="L601" s="277"/>
      <c r="M601" s="277"/>
      <c r="N601" s="301"/>
      <c r="O601" s="301" t="s">
        <v>782</v>
      </c>
      <c r="P601" s="301" t="s">
        <v>782</v>
      </c>
      <c r="Q601" s="301" t="s">
        <v>782</v>
      </c>
      <c r="R601" s="301" t="s">
        <v>782</v>
      </c>
      <c r="S601" s="301" t="s">
        <v>782</v>
      </c>
      <c r="T601" s="301" t="s">
        <v>782</v>
      </c>
      <c r="U601" s="301" t="s">
        <v>782</v>
      </c>
      <c r="V601" s="301" t="s">
        <v>782</v>
      </c>
      <c r="W601" s="301" t="s">
        <v>782</v>
      </c>
      <c r="X601" s="301" t="s">
        <v>782</v>
      </c>
      <c r="Y601" s="301" t="s">
        <v>782</v>
      </c>
      <c r="Z601" s="310"/>
      <c r="AA601" s="310"/>
      <c r="AB601" s="301" t="s">
        <v>782</v>
      </c>
      <c r="AC601" s="312"/>
      <c r="AD601" s="301"/>
      <c r="AE601" s="322"/>
      <c r="AF601" s="301"/>
      <c r="AG601" s="296"/>
      <c r="AH601" s="408">
        <f t="shared" si="93"/>
        <v>0</v>
      </c>
      <c r="AI601" s="408">
        <f t="shared" si="94"/>
        <v>0</v>
      </c>
      <c r="AJ601" s="408">
        <f t="shared" si="95"/>
        <v>0</v>
      </c>
      <c r="AK601" s="408"/>
      <c r="AL601" s="408">
        <f t="shared" si="96"/>
        <v>0</v>
      </c>
      <c r="AM601" s="408">
        <f t="shared" si="97"/>
        <v>0</v>
      </c>
    </row>
    <row r="602" spans="1:39">
      <c r="A602" s="308">
        <v>592</v>
      </c>
      <c r="B602" s="111" t="s">
        <v>1642</v>
      </c>
      <c r="C602" s="54" t="s">
        <v>1408</v>
      </c>
      <c r="D602" s="277" t="s">
        <v>1409</v>
      </c>
      <c r="E602" s="277"/>
      <c r="F602" s="277"/>
      <c r="G602" s="277"/>
      <c r="H602" s="277"/>
      <c r="I602" s="277"/>
      <c r="J602" s="398">
        <f t="shared" si="91"/>
        <v>0</v>
      </c>
      <c r="K602" s="277"/>
      <c r="L602" s="277"/>
      <c r="M602" s="277"/>
      <c r="N602" s="301"/>
      <c r="O602" s="301" t="s">
        <v>782</v>
      </c>
      <c r="P602" s="301" t="s">
        <v>782</v>
      </c>
      <c r="Q602" s="301" t="s">
        <v>782</v>
      </c>
      <c r="R602" s="301" t="s">
        <v>782</v>
      </c>
      <c r="S602" s="301" t="s">
        <v>782</v>
      </c>
      <c r="T602" s="301" t="s">
        <v>782</v>
      </c>
      <c r="U602" s="301" t="s">
        <v>782</v>
      </c>
      <c r="V602" s="301" t="s">
        <v>782</v>
      </c>
      <c r="W602" s="301" t="s">
        <v>782</v>
      </c>
      <c r="X602" s="301" t="s">
        <v>782</v>
      </c>
      <c r="Y602" s="301" t="s">
        <v>782</v>
      </c>
      <c r="Z602" s="310"/>
      <c r="AA602" s="310"/>
      <c r="AB602" s="301" t="s">
        <v>782</v>
      </c>
      <c r="AC602" s="312"/>
      <c r="AD602" s="301"/>
      <c r="AE602" s="322"/>
      <c r="AF602" s="301"/>
      <c r="AG602" s="296"/>
      <c r="AH602" s="408">
        <f t="shared" si="93"/>
        <v>0</v>
      </c>
      <c r="AI602" s="408">
        <f t="shared" si="94"/>
        <v>0</v>
      </c>
      <c r="AJ602" s="408">
        <f t="shared" si="95"/>
        <v>0</v>
      </c>
      <c r="AK602" s="408"/>
      <c r="AL602" s="408">
        <f t="shared" si="96"/>
        <v>0</v>
      </c>
      <c r="AM602" s="408">
        <f t="shared" si="97"/>
        <v>0</v>
      </c>
    </row>
    <row r="603" spans="1:39" ht="18.75" customHeight="1">
      <c r="A603" s="308">
        <v>593</v>
      </c>
      <c r="B603" s="111" t="s">
        <v>1638</v>
      </c>
      <c r="C603" s="54" t="s">
        <v>1408</v>
      </c>
      <c r="D603" s="277" t="s">
        <v>1409</v>
      </c>
      <c r="E603" s="277"/>
      <c r="F603" s="277"/>
      <c r="G603" s="277"/>
      <c r="H603" s="277"/>
      <c r="I603" s="277"/>
      <c r="J603" s="398">
        <f t="shared" si="91"/>
        <v>0</v>
      </c>
      <c r="K603" s="277"/>
      <c r="L603" s="277"/>
      <c r="M603" s="277"/>
      <c r="N603" s="301"/>
      <c r="O603" s="301" t="s">
        <v>782</v>
      </c>
      <c r="P603" s="301" t="s">
        <v>782</v>
      </c>
      <c r="Q603" s="301" t="s">
        <v>782</v>
      </c>
      <c r="R603" s="301" t="s">
        <v>782</v>
      </c>
      <c r="S603" s="301" t="s">
        <v>782</v>
      </c>
      <c r="T603" s="301" t="s">
        <v>782</v>
      </c>
      <c r="U603" s="301" t="s">
        <v>782</v>
      </c>
      <c r="V603" s="301" t="s">
        <v>782</v>
      </c>
      <c r="W603" s="301" t="s">
        <v>782</v>
      </c>
      <c r="X603" s="301" t="s">
        <v>782</v>
      </c>
      <c r="Y603" s="301" t="s">
        <v>782</v>
      </c>
      <c r="Z603" s="310"/>
      <c r="AA603" s="310"/>
      <c r="AB603" s="301" t="s">
        <v>782</v>
      </c>
      <c r="AC603" s="312"/>
      <c r="AD603" s="301"/>
      <c r="AE603" s="322"/>
      <c r="AF603" s="301"/>
      <c r="AG603" s="296"/>
      <c r="AH603" s="408">
        <f t="shared" si="93"/>
        <v>0</v>
      </c>
      <c r="AI603" s="408">
        <f t="shared" si="94"/>
        <v>0</v>
      </c>
      <c r="AJ603" s="408">
        <f t="shared" si="95"/>
        <v>0</v>
      </c>
      <c r="AK603" s="408"/>
      <c r="AL603" s="408">
        <f t="shared" si="96"/>
        <v>0</v>
      </c>
      <c r="AM603" s="408">
        <f t="shared" si="97"/>
        <v>0</v>
      </c>
    </row>
    <row r="604" spans="1:39" ht="41.4">
      <c r="A604" s="308">
        <v>594</v>
      </c>
      <c r="B604" s="111" t="s">
        <v>1670</v>
      </c>
      <c r="C604" s="54" t="s">
        <v>1408</v>
      </c>
      <c r="D604" s="278"/>
      <c r="E604" s="399">
        <f>SUM(E605,E606)</f>
        <v>0</v>
      </c>
      <c r="F604" s="399">
        <f>SUM(F605,F606)</f>
        <v>0</v>
      </c>
      <c r="G604" s="399">
        <f>MAX(G605:G606)</f>
        <v>0</v>
      </c>
      <c r="H604" s="399">
        <f>MAX(H605:H606)</f>
        <v>0</v>
      </c>
      <c r="I604" s="399">
        <f>SUM(I605,I606)</f>
        <v>0</v>
      </c>
      <c r="J604" s="398">
        <f t="shared" si="91"/>
        <v>0</v>
      </c>
      <c r="K604" s="399">
        <f>SUM(K605:K606)</f>
        <v>0</v>
      </c>
      <c r="L604" s="399">
        <f>SUM(L605:L606)</f>
        <v>0</v>
      </c>
      <c r="M604" s="399">
        <f>SUM(M605:M606)</f>
        <v>0</v>
      </c>
      <c r="N604" s="399">
        <f>SUM(N605:N606)</f>
        <v>0</v>
      </c>
      <c r="O604" s="301" t="s">
        <v>782</v>
      </c>
      <c r="P604" s="301" t="s">
        <v>782</v>
      </c>
      <c r="Q604" s="301" t="s">
        <v>782</v>
      </c>
      <c r="R604" s="301" t="s">
        <v>782</v>
      </c>
      <c r="S604" s="301" t="s">
        <v>782</v>
      </c>
      <c r="T604" s="301" t="s">
        <v>782</v>
      </c>
      <c r="U604" s="301" t="s">
        <v>782</v>
      </c>
      <c r="V604" s="301" t="s">
        <v>782</v>
      </c>
      <c r="W604" s="301" t="s">
        <v>782</v>
      </c>
      <c r="X604" s="301" t="s">
        <v>782</v>
      </c>
      <c r="Y604" s="301" t="s">
        <v>782</v>
      </c>
      <c r="Z604" s="301" t="s">
        <v>782</v>
      </c>
      <c r="AA604" s="301" t="s">
        <v>782</v>
      </c>
      <c r="AB604" s="301" t="s">
        <v>782</v>
      </c>
      <c r="AC604" s="312"/>
      <c r="AD604" s="301"/>
      <c r="AE604" s="322"/>
      <c r="AF604" s="301"/>
      <c r="AG604" s="400">
        <f>D604-E604</f>
        <v>0</v>
      </c>
      <c r="AH604" s="408">
        <f t="shared" si="93"/>
        <v>0</v>
      </c>
      <c r="AI604" s="408">
        <f t="shared" si="94"/>
        <v>0</v>
      </c>
      <c r="AJ604" s="408">
        <f t="shared" si="95"/>
        <v>0</v>
      </c>
      <c r="AK604" s="408">
        <f>D604-I604</f>
        <v>0</v>
      </c>
      <c r="AL604" s="408">
        <f t="shared" si="96"/>
        <v>0</v>
      </c>
      <c r="AM604" s="408">
        <f t="shared" si="97"/>
        <v>0</v>
      </c>
    </row>
    <row r="605" spans="1:39">
      <c r="A605" s="308">
        <v>595</v>
      </c>
      <c r="B605" s="111" t="s">
        <v>1635</v>
      </c>
      <c r="C605" s="54" t="s">
        <v>1408</v>
      </c>
      <c r="D605" s="277" t="s">
        <v>1409</v>
      </c>
      <c r="E605" s="277"/>
      <c r="F605" s="277"/>
      <c r="G605" s="277"/>
      <c r="H605" s="277"/>
      <c r="I605" s="277"/>
      <c r="J605" s="398">
        <f t="shared" si="91"/>
        <v>0</v>
      </c>
      <c r="K605" s="277"/>
      <c r="L605" s="277"/>
      <c r="M605" s="277"/>
      <c r="N605" s="301"/>
      <c r="O605" s="301" t="s">
        <v>782</v>
      </c>
      <c r="P605" s="301" t="s">
        <v>782</v>
      </c>
      <c r="Q605" s="301" t="s">
        <v>782</v>
      </c>
      <c r="R605" s="301" t="s">
        <v>782</v>
      </c>
      <c r="S605" s="301" t="s">
        <v>782</v>
      </c>
      <c r="T605" s="301" t="s">
        <v>782</v>
      </c>
      <c r="U605" s="301" t="s">
        <v>782</v>
      </c>
      <c r="V605" s="301" t="s">
        <v>782</v>
      </c>
      <c r="W605" s="301" t="s">
        <v>782</v>
      </c>
      <c r="X605" s="301" t="s">
        <v>782</v>
      </c>
      <c r="Y605" s="301" t="s">
        <v>782</v>
      </c>
      <c r="Z605" s="301" t="s">
        <v>782</v>
      </c>
      <c r="AA605" s="301" t="s">
        <v>782</v>
      </c>
      <c r="AB605" s="301" t="s">
        <v>782</v>
      </c>
      <c r="AC605" s="312"/>
      <c r="AD605" s="301"/>
      <c r="AE605" s="322"/>
      <c r="AF605" s="301"/>
      <c r="AG605" s="296"/>
      <c r="AH605" s="408">
        <f t="shared" si="93"/>
        <v>0</v>
      </c>
      <c r="AI605" s="408">
        <f t="shared" si="94"/>
        <v>0</v>
      </c>
      <c r="AJ605" s="408">
        <f t="shared" si="95"/>
        <v>0</v>
      </c>
      <c r="AK605" s="408"/>
      <c r="AL605" s="408">
        <f t="shared" si="96"/>
        <v>0</v>
      </c>
      <c r="AM605" s="408">
        <f t="shared" si="97"/>
        <v>0</v>
      </c>
    </row>
    <row r="606" spans="1:39">
      <c r="A606" s="308">
        <v>596</v>
      </c>
      <c r="B606" s="111" t="s">
        <v>1634</v>
      </c>
      <c r="C606" s="54" t="s">
        <v>1408</v>
      </c>
      <c r="D606" s="277" t="s">
        <v>1409</v>
      </c>
      <c r="E606" s="277"/>
      <c r="F606" s="277"/>
      <c r="G606" s="277"/>
      <c r="H606" s="277"/>
      <c r="I606" s="277"/>
      <c r="J606" s="398">
        <f t="shared" si="91"/>
        <v>0</v>
      </c>
      <c r="K606" s="277"/>
      <c r="L606" s="277"/>
      <c r="M606" s="277"/>
      <c r="N606" s="301"/>
      <c r="O606" s="277" t="s">
        <v>782</v>
      </c>
      <c r="P606" s="301" t="s">
        <v>782</v>
      </c>
      <c r="Q606" s="301" t="s">
        <v>782</v>
      </c>
      <c r="R606" s="301" t="s">
        <v>782</v>
      </c>
      <c r="S606" s="301" t="s">
        <v>782</v>
      </c>
      <c r="T606" s="301" t="s">
        <v>782</v>
      </c>
      <c r="U606" s="301" t="s">
        <v>782</v>
      </c>
      <c r="V606" s="301" t="s">
        <v>782</v>
      </c>
      <c r="W606" s="301" t="s">
        <v>782</v>
      </c>
      <c r="X606" s="301" t="s">
        <v>782</v>
      </c>
      <c r="Y606" s="301" t="s">
        <v>782</v>
      </c>
      <c r="Z606" s="301"/>
      <c r="AA606" s="301"/>
      <c r="AB606" s="301" t="s">
        <v>782</v>
      </c>
      <c r="AC606" s="312"/>
      <c r="AD606" s="301"/>
      <c r="AE606" s="322"/>
      <c r="AF606" s="301"/>
      <c r="AG606" s="296"/>
      <c r="AH606" s="408">
        <f t="shared" si="93"/>
        <v>0</v>
      </c>
      <c r="AI606" s="408">
        <f t="shared" si="94"/>
        <v>0</v>
      </c>
      <c r="AJ606" s="408">
        <f t="shared" si="95"/>
        <v>0</v>
      </c>
      <c r="AK606" s="408"/>
      <c r="AL606" s="408">
        <f t="shared" si="96"/>
        <v>0</v>
      </c>
      <c r="AM606" s="408">
        <f t="shared" si="97"/>
        <v>0</v>
      </c>
    </row>
    <row r="607" spans="1:39" s="6" customFormat="1">
      <c r="A607" s="308">
        <v>597</v>
      </c>
      <c r="B607" s="298" t="s">
        <v>1669</v>
      </c>
      <c r="C607" s="54" t="s">
        <v>1408</v>
      </c>
      <c r="D607" s="278"/>
      <c r="E607" s="578">
        <f>MAX(E608,E609)</f>
        <v>0</v>
      </c>
      <c r="F607" s="399">
        <f>SUM(F608,F609)</f>
        <v>0</v>
      </c>
      <c r="G607" s="39" t="s">
        <v>1409</v>
      </c>
      <c r="H607" s="39" t="s">
        <v>1409</v>
      </c>
      <c r="I607" s="578">
        <f>MAX(I608,I609)</f>
        <v>0</v>
      </c>
      <c r="J607" s="398">
        <f t="shared" si="91"/>
        <v>0</v>
      </c>
      <c r="K607" s="403">
        <f>SUM(K608:K609)</f>
        <v>0</v>
      </c>
      <c r="L607" s="403">
        <f>SUM(L608:L609)</f>
        <v>0</v>
      </c>
      <c r="M607" s="403">
        <f>SUM(M608:M609)</f>
        <v>0</v>
      </c>
      <c r="N607" s="403">
        <f>SUM(N608:N609)</f>
        <v>0</v>
      </c>
      <c r="O607" s="301" t="s">
        <v>782</v>
      </c>
      <c r="P607" s="301" t="s">
        <v>782</v>
      </c>
      <c r="Q607" s="301" t="s">
        <v>782</v>
      </c>
      <c r="R607" s="301" t="s">
        <v>782</v>
      </c>
      <c r="S607" s="301" t="s">
        <v>782</v>
      </c>
      <c r="T607" s="301" t="s">
        <v>782</v>
      </c>
      <c r="U607" s="301" t="s">
        <v>782</v>
      </c>
      <c r="V607" s="301" t="s">
        <v>782</v>
      </c>
      <c r="W607" s="301" t="s">
        <v>782</v>
      </c>
      <c r="X607" s="301" t="s">
        <v>782</v>
      </c>
      <c r="Y607" s="301" t="s">
        <v>782</v>
      </c>
      <c r="Z607" s="301" t="s">
        <v>782</v>
      </c>
      <c r="AA607" s="301" t="s">
        <v>782</v>
      </c>
      <c r="AB607" s="301" t="s">
        <v>782</v>
      </c>
      <c r="AC607" s="312"/>
      <c r="AD607" s="301"/>
      <c r="AE607" s="322"/>
      <c r="AF607" s="301"/>
      <c r="AG607" s="400">
        <f>D607-E607</f>
        <v>0</v>
      </c>
      <c r="AH607" s="408">
        <f t="shared" si="93"/>
        <v>0</v>
      </c>
      <c r="AI607" s="408"/>
      <c r="AJ607" s="408"/>
      <c r="AK607" s="408">
        <f>D607-I607</f>
        <v>0</v>
      </c>
      <c r="AL607" s="408">
        <f t="shared" si="96"/>
        <v>0</v>
      </c>
      <c r="AM607" s="408">
        <f t="shared" si="97"/>
        <v>0</v>
      </c>
    </row>
    <row r="608" spans="1:39" s="6" customFormat="1">
      <c r="A608" s="308">
        <v>598</v>
      </c>
      <c r="B608" s="111" t="s">
        <v>1635</v>
      </c>
      <c r="C608" s="54" t="s">
        <v>1408</v>
      </c>
      <c r="D608" s="277" t="s">
        <v>1409</v>
      </c>
      <c r="E608" s="277"/>
      <c r="F608" s="277"/>
      <c r="G608" s="277"/>
      <c r="H608" s="277"/>
      <c r="I608" s="277"/>
      <c r="J608" s="398">
        <f t="shared" si="91"/>
        <v>0</v>
      </c>
      <c r="K608" s="277"/>
      <c r="L608" s="277"/>
      <c r="M608" s="277"/>
      <c r="N608" s="301"/>
      <c r="O608" s="301" t="s">
        <v>782</v>
      </c>
      <c r="P608" s="301" t="s">
        <v>782</v>
      </c>
      <c r="Q608" s="301" t="s">
        <v>782</v>
      </c>
      <c r="R608" s="301" t="s">
        <v>782</v>
      </c>
      <c r="S608" s="301" t="s">
        <v>782</v>
      </c>
      <c r="T608" s="301" t="s">
        <v>782</v>
      </c>
      <c r="U608" s="301" t="s">
        <v>782</v>
      </c>
      <c r="V608" s="301" t="s">
        <v>782</v>
      </c>
      <c r="W608" s="301" t="s">
        <v>782</v>
      </c>
      <c r="X608" s="301" t="s">
        <v>782</v>
      </c>
      <c r="Y608" s="301" t="s">
        <v>782</v>
      </c>
      <c r="Z608" s="301" t="s">
        <v>782</v>
      </c>
      <c r="AA608" s="301" t="s">
        <v>782</v>
      </c>
      <c r="AB608" s="301" t="s">
        <v>782</v>
      </c>
      <c r="AC608" s="312"/>
      <c r="AD608" s="301"/>
      <c r="AE608" s="322"/>
      <c r="AF608" s="301"/>
      <c r="AG608" s="296"/>
      <c r="AH608" s="408">
        <f t="shared" si="93"/>
        <v>0</v>
      </c>
      <c r="AI608" s="408">
        <f t="shared" si="94"/>
        <v>0</v>
      </c>
      <c r="AJ608" s="408">
        <f t="shared" si="95"/>
        <v>0</v>
      </c>
      <c r="AK608" s="408"/>
      <c r="AL608" s="408">
        <f t="shared" si="96"/>
        <v>0</v>
      </c>
      <c r="AM608" s="408">
        <f t="shared" si="97"/>
        <v>0</v>
      </c>
    </row>
    <row r="609" spans="1:39" s="6" customFormat="1">
      <c r="A609" s="308">
        <v>599</v>
      </c>
      <c r="B609" s="111" t="s">
        <v>1634</v>
      </c>
      <c r="C609" s="54" t="s">
        <v>1408</v>
      </c>
      <c r="D609" s="277" t="s">
        <v>1409</v>
      </c>
      <c r="E609" s="277"/>
      <c r="F609" s="277"/>
      <c r="G609" s="277"/>
      <c r="H609" s="277"/>
      <c r="I609" s="277"/>
      <c r="J609" s="398">
        <f t="shared" si="91"/>
        <v>0</v>
      </c>
      <c r="K609" s="277"/>
      <c r="L609" s="277"/>
      <c r="M609" s="277"/>
      <c r="N609" s="301"/>
      <c r="O609" s="46" t="s">
        <v>782</v>
      </c>
      <c r="P609" s="46" t="s">
        <v>782</v>
      </c>
      <c r="Q609" s="46" t="s">
        <v>782</v>
      </c>
      <c r="R609" s="46" t="s">
        <v>782</v>
      </c>
      <c r="S609" s="46" t="s">
        <v>782</v>
      </c>
      <c r="T609" s="46" t="s">
        <v>782</v>
      </c>
      <c r="U609" s="46" t="s">
        <v>782</v>
      </c>
      <c r="V609" s="46" t="s">
        <v>782</v>
      </c>
      <c r="W609" s="46" t="s">
        <v>782</v>
      </c>
      <c r="X609" s="46" t="s">
        <v>782</v>
      </c>
      <c r="Y609" s="46" t="s">
        <v>782</v>
      </c>
      <c r="Z609" s="46"/>
      <c r="AA609" s="46"/>
      <c r="AB609" s="46" t="s">
        <v>782</v>
      </c>
      <c r="AC609" s="357"/>
      <c r="AD609" s="46"/>
      <c r="AE609" s="353"/>
      <c r="AF609" s="46"/>
      <c r="AG609" s="296"/>
      <c r="AH609" s="408">
        <f t="shared" si="93"/>
        <v>0</v>
      </c>
      <c r="AI609" s="408">
        <f t="shared" si="94"/>
        <v>0</v>
      </c>
      <c r="AJ609" s="408">
        <f t="shared" si="95"/>
        <v>0</v>
      </c>
      <c r="AK609" s="408"/>
      <c r="AL609" s="408">
        <f t="shared" si="96"/>
        <v>0</v>
      </c>
      <c r="AM609" s="408">
        <f t="shared" si="97"/>
        <v>0</v>
      </c>
    </row>
    <row r="610" spans="1:39" s="6" customFormat="1" ht="69">
      <c r="A610" s="308">
        <v>600</v>
      </c>
      <c r="B610" s="298" t="s">
        <v>1668</v>
      </c>
      <c r="C610" s="54" t="s">
        <v>3022</v>
      </c>
      <c r="D610" s="404">
        <f>MAX(D706,SUM(D613,D680,D683,D686,D700,D703))</f>
        <v>0</v>
      </c>
      <c r="E610" s="404">
        <f>MAX(E611:E612)</f>
        <v>0</v>
      </c>
      <c r="F610" s="404">
        <f>SUM(F613,F680,F683,F686,F700,F703,F706)</f>
        <v>0</v>
      </c>
      <c r="G610" s="39" t="s">
        <v>1409</v>
      </c>
      <c r="H610" s="39" t="s">
        <v>1409</v>
      </c>
      <c r="I610" s="39" t="s">
        <v>1409</v>
      </c>
      <c r="J610" s="404">
        <f>SUM(J613,J680,J683,J686,J700,J703,J706)</f>
        <v>0</v>
      </c>
      <c r="K610" s="46" t="s">
        <v>1409</v>
      </c>
      <c r="L610" s="46" t="s">
        <v>1409</v>
      </c>
      <c r="M610" s="404">
        <f>SUM(M613,M680,M683,M686,M700,M703,M706)</f>
        <v>0</v>
      </c>
      <c r="N610" s="404">
        <f>SUM(N613,N680,N683,N686,N700,N703,N706)</f>
        <v>0</v>
      </c>
      <c r="O610" s="301" t="s">
        <v>782</v>
      </c>
      <c r="P610" s="46" t="s">
        <v>782</v>
      </c>
      <c r="Q610" s="46" t="s">
        <v>782</v>
      </c>
      <c r="R610" s="46" t="s">
        <v>782</v>
      </c>
      <c r="S610" s="46" t="s">
        <v>782</v>
      </c>
      <c r="T610" s="46" t="s">
        <v>782</v>
      </c>
      <c r="U610" s="46" t="s">
        <v>782</v>
      </c>
      <c r="V610" s="46" t="s">
        <v>782</v>
      </c>
      <c r="W610" s="46" t="s">
        <v>782</v>
      </c>
      <c r="X610" s="46" t="s">
        <v>782</v>
      </c>
      <c r="Y610" s="46" t="s">
        <v>782</v>
      </c>
      <c r="Z610" s="46" t="s">
        <v>782</v>
      </c>
      <c r="AA610" s="46" t="s">
        <v>782</v>
      </c>
      <c r="AB610" s="46" t="s">
        <v>782</v>
      </c>
      <c r="AC610" s="357"/>
      <c r="AD610" s="46"/>
      <c r="AE610" s="353"/>
      <c r="AF610" s="46"/>
      <c r="AG610" s="400">
        <f>D610-E610</f>
        <v>0</v>
      </c>
      <c r="AH610" s="408">
        <f t="shared" si="93"/>
        <v>0</v>
      </c>
      <c r="AI610" s="408"/>
      <c r="AJ610" s="408"/>
      <c r="AK610" s="408"/>
      <c r="AL610" s="408"/>
      <c r="AM610" s="408">
        <f t="shared" si="97"/>
        <v>0</v>
      </c>
    </row>
    <row r="611" spans="1:39" s="6" customFormat="1">
      <c r="A611" s="308">
        <v>601</v>
      </c>
      <c r="B611" s="298" t="s">
        <v>1666</v>
      </c>
      <c r="C611" s="54" t="s">
        <v>3022</v>
      </c>
      <c r="D611" s="277" t="s">
        <v>1409</v>
      </c>
      <c r="E611" s="404">
        <f>MAX(E708,SUM(E614,E681,E684,E687,E701,E704))</f>
        <v>0</v>
      </c>
      <c r="F611" s="404">
        <f>SUM(F614,F681,F684,F687,F701,F704,F708)</f>
        <v>0</v>
      </c>
      <c r="G611" s="39" t="s">
        <v>1409</v>
      </c>
      <c r="H611" s="39" t="s">
        <v>1409</v>
      </c>
      <c r="I611" s="39" t="s">
        <v>1409</v>
      </c>
      <c r="J611" s="404">
        <f>SUM(J614,J681,J684,J687,J701,J704,J708)</f>
        <v>0</v>
      </c>
      <c r="K611" s="46" t="s">
        <v>1409</v>
      </c>
      <c r="L611" s="46" t="s">
        <v>1409</v>
      </c>
      <c r="M611" s="404">
        <f>SUM(M614,M681,M684,M687,M701,M704,M708)</f>
        <v>0</v>
      </c>
      <c r="N611" s="404">
        <f>SUM(N614,N681,N684,N687,N701,N704,N708)</f>
        <v>0</v>
      </c>
      <c r="O611" s="301" t="s">
        <v>782</v>
      </c>
      <c r="P611" s="46" t="s">
        <v>782</v>
      </c>
      <c r="Q611" s="46" t="s">
        <v>782</v>
      </c>
      <c r="R611" s="46" t="s">
        <v>782</v>
      </c>
      <c r="S611" s="46" t="s">
        <v>782</v>
      </c>
      <c r="T611" s="46" t="s">
        <v>782</v>
      </c>
      <c r="U611" s="46" t="s">
        <v>782</v>
      </c>
      <c r="V611" s="46" t="s">
        <v>782</v>
      </c>
      <c r="W611" s="46" t="s">
        <v>782</v>
      </c>
      <c r="X611" s="46" t="s">
        <v>782</v>
      </c>
      <c r="Y611" s="46" t="s">
        <v>782</v>
      </c>
      <c r="Z611" s="46" t="s">
        <v>782</v>
      </c>
      <c r="AA611" s="46" t="s">
        <v>782</v>
      </c>
      <c r="AB611" s="46" t="s">
        <v>782</v>
      </c>
      <c r="AC611" s="357"/>
      <c r="AD611" s="46"/>
      <c r="AE611" s="353"/>
      <c r="AF611" s="46"/>
      <c r="AG611" s="296"/>
      <c r="AH611" s="408">
        <f t="shared" si="93"/>
        <v>0</v>
      </c>
      <c r="AI611" s="408"/>
      <c r="AJ611" s="408"/>
      <c r="AK611" s="408"/>
      <c r="AL611" s="408"/>
      <c r="AM611" s="408">
        <f t="shared" si="97"/>
        <v>0</v>
      </c>
    </row>
    <row r="612" spans="1:39" s="6" customFormat="1">
      <c r="A612" s="308">
        <v>602</v>
      </c>
      <c r="B612" s="298" t="s">
        <v>1665</v>
      </c>
      <c r="C612" s="54" t="s">
        <v>3022</v>
      </c>
      <c r="D612" s="277" t="s">
        <v>1409</v>
      </c>
      <c r="E612" s="404">
        <f>MAX(E710,SUM(E615,E682,E685,E694,E702,E705))</f>
        <v>0</v>
      </c>
      <c r="F612" s="404">
        <f>SUM(F615,F682,F685,F694,F702,F705,F710)</f>
        <v>0</v>
      </c>
      <c r="G612" s="39" t="s">
        <v>1409</v>
      </c>
      <c r="H612" s="277" t="s">
        <v>1409</v>
      </c>
      <c r="I612" s="39" t="s">
        <v>1409</v>
      </c>
      <c r="J612" s="404">
        <f>SUM(J615,J682,J685,J694,J702,J705,J710)</f>
        <v>0</v>
      </c>
      <c r="K612" s="46" t="s">
        <v>1409</v>
      </c>
      <c r="L612" s="46" t="s">
        <v>1409</v>
      </c>
      <c r="M612" s="404">
        <f>SUM(M615,M682,M685,M694,M702,M705,M710)</f>
        <v>0</v>
      </c>
      <c r="N612" s="404">
        <f>SUM(N615,N682,N685,N694,N702,N705,N710)</f>
        <v>0</v>
      </c>
      <c r="O612" s="314" t="s">
        <v>782</v>
      </c>
      <c r="P612" s="46" t="s">
        <v>782</v>
      </c>
      <c r="Q612" s="46" t="s">
        <v>782</v>
      </c>
      <c r="R612" s="46" t="s">
        <v>782</v>
      </c>
      <c r="S612" s="46" t="s">
        <v>782</v>
      </c>
      <c r="T612" s="46" t="s">
        <v>782</v>
      </c>
      <c r="U612" s="46" t="s">
        <v>782</v>
      </c>
      <c r="V612" s="46" t="s">
        <v>782</v>
      </c>
      <c r="W612" s="46" t="s">
        <v>782</v>
      </c>
      <c r="X612" s="46" t="s">
        <v>782</v>
      </c>
      <c r="Y612" s="46" t="s">
        <v>782</v>
      </c>
      <c r="Z612" s="46" t="s">
        <v>782</v>
      </c>
      <c r="AA612" s="46" t="s">
        <v>782</v>
      </c>
      <c r="AB612" s="46" t="s">
        <v>782</v>
      </c>
      <c r="AC612" s="357"/>
      <c r="AD612" s="46"/>
      <c r="AE612" s="353"/>
      <c r="AF612" s="46"/>
      <c r="AG612" s="296"/>
      <c r="AH612" s="408">
        <f t="shared" si="93"/>
        <v>0</v>
      </c>
      <c r="AI612" s="408"/>
      <c r="AJ612" s="408"/>
      <c r="AK612" s="408"/>
      <c r="AL612" s="408"/>
      <c r="AM612" s="408">
        <f t="shared" si="97"/>
        <v>0</v>
      </c>
    </row>
    <row r="613" spans="1:39" s="110" customFormat="1" ht="55.2">
      <c r="A613" s="308">
        <v>603</v>
      </c>
      <c r="B613" s="298" t="s">
        <v>1667</v>
      </c>
      <c r="C613" s="216" t="s">
        <v>3023</v>
      </c>
      <c r="D613" s="277"/>
      <c r="E613" s="403">
        <f t="shared" ref="E613:J614" si="98">SUM(E616,E633,E650,E663,E677)</f>
        <v>0</v>
      </c>
      <c r="F613" s="404">
        <f>SUM(F614,F615)</f>
        <v>0</v>
      </c>
      <c r="G613" s="403">
        <f t="shared" si="98"/>
        <v>0</v>
      </c>
      <c r="H613" s="403">
        <f t="shared" si="98"/>
        <v>0</v>
      </c>
      <c r="I613" s="403">
        <f t="shared" si="98"/>
        <v>0</v>
      </c>
      <c r="J613" s="404">
        <f>SUM(J614,J615)</f>
        <v>0</v>
      </c>
      <c r="K613" s="46" t="s">
        <v>1409</v>
      </c>
      <c r="L613" s="46" t="s">
        <v>1409</v>
      </c>
      <c r="M613" s="403">
        <f>SUM(M616,M633,M650,M663,M677)</f>
        <v>0</v>
      </c>
      <c r="N613" s="403">
        <f>SUM(N616,N633,N650,N663,N677)</f>
        <v>0</v>
      </c>
      <c r="O613" s="314" t="s">
        <v>782</v>
      </c>
      <c r="P613" s="46" t="s">
        <v>782</v>
      </c>
      <c r="Q613" s="46" t="s">
        <v>782</v>
      </c>
      <c r="R613" s="46" t="s">
        <v>782</v>
      </c>
      <c r="S613" s="46" t="s">
        <v>782</v>
      </c>
      <c r="T613" s="46" t="s">
        <v>782</v>
      </c>
      <c r="U613" s="46" t="s">
        <v>782</v>
      </c>
      <c r="V613" s="46" t="s">
        <v>782</v>
      </c>
      <c r="W613" s="46" t="s">
        <v>782</v>
      </c>
      <c r="X613" s="46" t="s">
        <v>782</v>
      </c>
      <c r="Y613" s="46" t="s">
        <v>782</v>
      </c>
      <c r="Z613" s="46" t="s">
        <v>782</v>
      </c>
      <c r="AA613" s="46" t="s">
        <v>782</v>
      </c>
      <c r="AB613" s="46" t="s">
        <v>782</v>
      </c>
      <c r="AC613" s="357"/>
      <c r="AD613" s="46"/>
      <c r="AE613" s="353"/>
      <c r="AF613" s="46"/>
      <c r="AG613" s="400">
        <f>D613-E613</f>
        <v>0</v>
      </c>
      <c r="AH613" s="408">
        <f t="shared" si="93"/>
        <v>0</v>
      </c>
      <c r="AI613" s="408">
        <f t="shared" si="94"/>
        <v>0</v>
      </c>
      <c r="AJ613" s="408">
        <f t="shared" si="95"/>
        <v>0</v>
      </c>
      <c r="AK613" s="408">
        <f>D613-I613</f>
        <v>0</v>
      </c>
      <c r="AL613" s="408">
        <f>J613-I613</f>
        <v>0</v>
      </c>
      <c r="AM613" s="408">
        <f t="shared" si="97"/>
        <v>0</v>
      </c>
    </row>
    <row r="614" spans="1:39" s="6" customFormat="1">
      <c r="A614" s="308">
        <v>604</v>
      </c>
      <c r="B614" s="298" t="s">
        <v>1666</v>
      </c>
      <c r="C614" s="54" t="s">
        <v>3022</v>
      </c>
      <c r="D614" s="277" t="s">
        <v>1409</v>
      </c>
      <c r="E614" s="403">
        <f t="shared" si="98"/>
        <v>0</v>
      </c>
      <c r="F614" s="403">
        <f t="shared" si="98"/>
        <v>0</v>
      </c>
      <c r="G614" s="403">
        <f t="shared" si="98"/>
        <v>0</v>
      </c>
      <c r="H614" s="403">
        <f t="shared" si="98"/>
        <v>0</v>
      </c>
      <c r="I614" s="403">
        <f t="shared" si="98"/>
        <v>0</v>
      </c>
      <c r="J614" s="403">
        <f t="shared" si="98"/>
        <v>0</v>
      </c>
      <c r="K614" s="46" t="s">
        <v>1409</v>
      </c>
      <c r="L614" s="46" t="s">
        <v>1409</v>
      </c>
      <c r="M614" s="403">
        <f>SUM(M617,M634,M651,M664,M678)</f>
        <v>0</v>
      </c>
      <c r="N614" s="403">
        <f>SUM(N617,N634,N651,N664,N678)</f>
        <v>0</v>
      </c>
      <c r="O614" s="314" t="s">
        <v>782</v>
      </c>
      <c r="P614" s="46" t="s">
        <v>782</v>
      </c>
      <c r="Q614" s="46" t="s">
        <v>782</v>
      </c>
      <c r="R614" s="46" t="s">
        <v>782</v>
      </c>
      <c r="S614" s="46" t="s">
        <v>782</v>
      </c>
      <c r="T614" s="46" t="s">
        <v>782</v>
      </c>
      <c r="U614" s="46" t="s">
        <v>782</v>
      </c>
      <c r="V614" s="46" t="s">
        <v>782</v>
      </c>
      <c r="W614" s="46" t="s">
        <v>782</v>
      </c>
      <c r="X614" s="46" t="s">
        <v>782</v>
      </c>
      <c r="Y614" s="46" t="s">
        <v>782</v>
      </c>
      <c r="Z614" s="46" t="s">
        <v>782</v>
      </c>
      <c r="AA614" s="46" t="s">
        <v>782</v>
      </c>
      <c r="AB614" s="46" t="s">
        <v>782</v>
      </c>
      <c r="AC614" s="357"/>
      <c r="AD614" s="46"/>
      <c r="AE614" s="353"/>
      <c r="AF614" s="46"/>
      <c r="AG614" s="296"/>
      <c r="AH614" s="408">
        <f t="shared" si="93"/>
        <v>0</v>
      </c>
      <c r="AI614" s="408">
        <f t="shared" si="94"/>
        <v>0</v>
      </c>
      <c r="AJ614" s="408">
        <f t="shared" si="95"/>
        <v>0</v>
      </c>
      <c r="AK614" s="408"/>
      <c r="AL614" s="408">
        <f t="shared" si="96"/>
        <v>0</v>
      </c>
      <c r="AM614" s="408">
        <f t="shared" si="97"/>
        <v>0</v>
      </c>
    </row>
    <row r="615" spans="1:39" s="6" customFormat="1">
      <c r="A615" s="308">
        <v>605</v>
      </c>
      <c r="B615" s="298" t="s">
        <v>1665</v>
      </c>
      <c r="C615" s="54" t="s">
        <v>3022</v>
      </c>
      <c r="D615" s="277" t="s">
        <v>1409</v>
      </c>
      <c r="E615" s="403">
        <f t="shared" ref="E615:J615" si="99">SUM(E624,E641,E658,E669,E679)</f>
        <v>0</v>
      </c>
      <c r="F615" s="403">
        <f t="shared" si="99"/>
        <v>0</v>
      </c>
      <c r="G615" s="403">
        <f t="shared" si="99"/>
        <v>0</v>
      </c>
      <c r="H615" s="403">
        <f t="shared" si="99"/>
        <v>0</v>
      </c>
      <c r="I615" s="403">
        <f t="shared" si="99"/>
        <v>0</v>
      </c>
      <c r="J615" s="403">
        <f t="shared" si="99"/>
        <v>0</v>
      </c>
      <c r="K615" s="46" t="s">
        <v>1409</v>
      </c>
      <c r="L615" s="46" t="s">
        <v>1409</v>
      </c>
      <c r="M615" s="403">
        <f>SUM(M624,M641,M658,M669,M679)</f>
        <v>0</v>
      </c>
      <c r="N615" s="403">
        <f>SUM(N624,N641,N658,N669,N679)</f>
        <v>0</v>
      </c>
      <c r="O615" s="314" t="s">
        <v>782</v>
      </c>
      <c r="P615" s="354" t="s">
        <v>782</v>
      </c>
      <c r="Q615" s="354" t="s">
        <v>782</v>
      </c>
      <c r="R615" s="354" t="s">
        <v>782</v>
      </c>
      <c r="S615" s="354" t="s">
        <v>782</v>
      </c>
      <c r="T615" s="354" t="s">
        <v>782</v>
      </c>
      <c r="U615" s="354" t="s">
        <v>782</v>
      </c>
      <c r="V615" s="354" t="s">
        <v>782</v>
      </c>
      <c r="W615" s="354" t="s">
        <v>782</v>
      </c>
      <c r="X615" s="354" t="s">
        <v>782</v>
      </c>
      <c r="Y615" s="354" t="s">
        <v>782</v>
      </c>
      <c r="Z615" s="354" t="s">
        <v>782</v>
      </c>
      <c r="AA615" s="354" t="s">
        <v>782</v>
      </c>
      <c r="AB615" s="354" t="s">
        <v>782</v>
      </c>
      <c r="AC615" s="413"/>
      <c r="AD615" s="354"/>
      <c r="AE615" s="355"/>
      <c r="AF615" s="354"/>
      <c r="AG615" s="296"/>
      <c r="AH615" s="408">
        <f t="shared" si="93"/>
        <v>0</v>
      </c>
      <c r="AI615" s="408">
        <f t="shared" si="94"/>
        <v>0</v>
      </c>
      <c r="AJ615" s="408">
        <f t="shared" si="95"/>
        <v>0</v>
      </c>
      <c r="AK615" s="408"/>
      <c r="AL615" s="408">
        <f t="shared" si="96"/>
        <v>0</v>
      </c>
      <c r="AM615" s="408">
        <f t="shared" si="97"/>
        <v>0</v>
      </c>
    </row>
    <row r="616" spans="1:39" s="6" customFormat="1" ht="41.4">
      <c r="A616" s="308">
        <v>606</v>
      </c>
      <c r="B616" s="302" t="s">
        <v>1664</v>
      </c>
      <c r="C616" s="54" t="s">
        <v>3022</v>
      </c>
      <c r="D616" s="311"/>
      <c r="E616" s="399">
        <f>MAX(E617,E624)</f>
        <v>0</v>
      </c>
      <c r="F616" s="399">
        <f>SUM(F617,F624)</f>
        <v>0</v>
      </c>
      <c r="G616" s="399">
        <f>MAX(G617,G624)</f>
        <v>0</v>
      </c>
      <c r="H616" s="399">
        <f>MAX(H617,H624)</f>
        <v>0</v>
      </c>
      <c r="I616" s="399">
        <f>MAX(I617,I624)</f>
        <v>0</v>
      </c>
      <c r="J616" s="399">
        <f>SUM(J617,J624)</f>
        <v>0</v>
      </c>
      <c r="K616" s="46" t="s">
        <v>1409</v>
      </c>
      <c r="L616" s="46" t="s">
        <v>1409</v>
      </c>
      <c r="M616" s="399">
        <f>SUM(M617,M624)</f>
        <v>0</v>
      </c>
      <c r="N616" s="399">
        <f>SUM(N617,N624)</f>
        <v>0</v>
      </c>
      <c r="O616" s="39" t="s">
        <v>782</v>
      </c>
      <c r="P616" s="46" t="s">
        <v>782</v>
      </c>
      <c r="Q616" s="46" t="s">
        <v>782</v>
      </c>
      <c r="R616" s="46" t="s">
        <v>782</v>
      </c>
      <c r="S616" s="46" t="s">
        <v>782</v>
      </c>
      <c r="T616" s="46" t="s">
        <v>782</v>
      </c>
      <c r="U616" s="46" t="s">
        <v>782</v>
      </c>
      <c r="V616" s="46" t="s">
        <v>782</v>
      </c>
      <c r="W616" s="46" t="s">
        <v>782</v>
      </c>
      <c r="X616" s="46" t="s">
        <v>782</v>
      </c>
      <c r="Y616" s="46" t="s">
        <v>782</v>
      </c>
      <c r="Z616" s="46" t="s">
        <v>782</v>
      </c>
      <c r="AA616" s="46" t="s">
        <v>782</v>
      </c>
      <c r="AB616" s="46" t="s">
        <v>782</v>
      </c>
      <c r="AC616" s="357"/>
      <c r="AD616" s="46"/>
      <c r="AE616" s="353"/>
      <c r="AF616" s="46"/>
      <c r="AG616" s="400">
        <f>D616-E616</f>
        <v>0</v>
      </c>
      <c r="AH616" s="408">
        <f t="shared" si="93"/>
        <v>0</v>
      </c>
      <c r="AI616" s="408">
        <f t="shared" si="94"/>
        <v>0</v>
      </c>
      <c r="AJ616" s="408">
        <f t="shared" si="95"/>
        <v>0</v>
      </c>
      <c r="AK616" s="408">
        <f>D616-I616</f>
        <v>0</v>
      </c>
      <c r="AL616" s="408">
        <f t="shared" si="96"/>
        <v>0</v>
      </c>
      <c r="AM616" s="408">
        <f t="shared" si="97"/>
        <v>0</v>
      </c>
    </row>
    <row r="617" spans="1:39" s="6" customFormat="1">
      <c r="A617" s="308">
        <v>607</v>
      </c>
      <c r="B617" s="302" t="s">
        <v>1647</v>
      </c>
      <c r="C617" s="54" t="s">
        <v>3022</v>
      </c>
      <c r="D617" s="277" t="s">
        <v>1409</v>
      </c>
      <c r="E617" s="399">
        <f>MAX(E618:E623)</f>
        <v>0</v>
      </c>
      <c r="F617" s="399">
        <f>MAX(F618:F623)</f>
        <v>0</v>
      </c>
      <c r="G617" s="399">
        <f>MAX(G618:G623)</f>
        <v>0</v>
      </c>
      <c r="H617" s="399">
        <f>MAX(H618:H623)</f>
        <v>0</v>
      </c>
      <c r="I617" s="399">
        <f>MAX(I618:I623)</f>
        <v>0</v>
      </c>
      <c r="J617" s="399">
        <f>SUM(J618:J623)</f>
        <v>0</v>
      </c>
      <c r="K617" s="46" t="s">
        <v>1409</v>
      </c>
      <c r="L617" s="46" t="s">
        <v>1409</v>
      </c>
      <c r="M617" s="399">
        <f>SUM(M618:M623)</f>
        <v>0</v>
      </c>
      <c r="N617" s="399">
        <f>SUM(N618:N623)</f>
        <v>0</v>
      </c>
      <c r="O617" s="39" t="s">
        <v>782</v>
      </c>
      <c r="P617" s="46" t="s">
        <v>782</v>
      </c>
      <c r="Q617" s="46" t="s">
        <v>782</v>
      </c>
      <c r="R617" s="46" t="s">
        <v>782</v>
      </c>
      <c r="S617" s="46" t="s">
        <v>782</v>
      </c>
      <c r="T617" s="46" t="s">
        <v>782</v>
      </c>
      <c r="U617" s="46" t="s">
        <v>782</v>
      </c>
      <c r="V617" s="46" t="s">
        <v>782</v>
      </c>
      <c r="W617" s="46" t="s">
        <v>782</v>
      </c>
      <c r="X617" s="46" t="s">
        <v>782</v>
      </c>
      <c r="Y617" s="46" t="s">
        <v>782</v>
      </c>
      <c r="Z617" s="46" t="s">
        <v>782</v>
      </c>
      <c r="AA617" s="46" t="s">
        <v>782</v>
      </c>
      <c r="AB617" s="46" t="s">
        <v>782</v>
      </c>
      <c r="AC617" s="357"/>
      <c r="AD617" s="46"/>
      <c r="AE617" s="353"/>
      <c r="AF617" s="46"/>
      <c r="AG617" s="296"/>
      <c r="AH617" s="408">
        <f t="shared" si="93"/>
        <v>0</v>
      </c>
      <c r="AI617" s="408">
        <f t="shared" si="94"/>
        <v>0</v>
      </c>
      <c r="AJ617" s="408">
        <f t="shared" si="95"/>
        <v>0</v>
      </c>
      <c r="AK617" s="408"/>
      <c r="AL617" s="408">
        <f t="shared" si="96"/>
        <v>0</v>
      </c>
      <c r="AM617" s="408">
        <f t="shared" si="97"/>
        <v>0</v>
      </c>
    </row>
    <row r="618" spans="1:39" s="6" customFormat="1" ht="16.5" customHeight="1">
      <c r="A618" s="308">
        <v>608</v>
      </c>
      <c r="B618" s="302" t="s">
        <v>1646</v>
      </c>
      <c r="C618" s="54" t="s">
        <v>3022</v>
      </c>
      <c r="D618" s="277" t="s">
        <v>1409</v>
      </c>
      <c r="E618" s="277"/>
      <c r="F618" s="39"/>
      <c r="G618" s="277"/>
      <c r="H618" s="277"/>
      <c r="I618" s="277"/>
      <c r="J618" s="277"/>
      <c r="K618" s="46" t="s">
        <v>1409</v>
      </c>
      <c r="L618" s="46" t="s">
        <v>1409</v>
      </c>
      <c r="M618" s="46"/>
      <c r="N618" s="46"/>
      <c r="O618" s="277" t="s">
        <v>782</v>
      </c>
      <c r="P618" s="46" t="s">
        <v>782</v>
      </c>
      <c r="Q618" s="356"/>
      <c r="R618" s="46" t="s">
        <v>782</v>
      </c>
      <c r="S618" s="46" t="s">
        <v>782</v>
      </c>
      <c r="T618" s="46" t="s">
        <v>782</v>
      </c>
      <c r="U618" s="46" t="s">
        <v>782</v>
      </c>
      <c r="V618" s="46" t="s">
        <v>782</v>
      </c>
      <c r="W618" s="46" t="s">
        <v>782</v>
      </c>
      <c r="X618" s="46" t="s">
        <v>782</v>
      </c>
      <c r="Y618" s="356"/>
      <c r="Z618" s="46" t="s">
        <v>782</v>
      </c>
      <c r="AA618" s="46" t="s">
        <v>782</v>
      </c>
      <c r="AB618" s="356"/>
      <c r="AC618" s="357" t="str">
        <f>Q8</f>
        <v>экз./растение (орган)</v>
      </c>
      <c r="AD618" s="46"/>
      <c r="AE618" s="353"/>
      <c r="AF618" s="46"/>
      <c r="AG618" s="296"/>
      <c r="AH618" s="408">
        <f t="shared" si="93"/>
        <v>0</v>
      </c>
      <c r="AI618" s="408">
        <f t="shared" si="94"/>
        <v>0</v>
      </c>
      <c r="AJ618" s="408">
        <f t="shared" si="95"/>
        <v>0</v>
      </c>
      <c r="AK618" s="408"/>
      <c r="AL618" s="408">
        <f t="shared" si="96"/>
        <v>0</v>
      </c>
      <c r="AM618" s="408">
        <f t="shared" si="97"/>
        <v>0</v>
      </c>
    </row>
    <row r="619" spans="1:39" s="6" customFormat="1">
      <c r="A619" s="308">
        <v>609</v>
      </c>
      <c r="B619" s="302" t="s">
        <v>1442</v>
      </c>
      <c r="C619" s="54" t="s">
        <v>3022</v>
      </c>
      <c r="D619" s="277" t="s">
        <v>1409</v>
      </c>
      <c r="E619" s="277"/>
      <c r="F619" s="39"/>
      <c r="G619" s="277"/>
      <c r="H619" s="277"/>
      <c r="I619" s="277"/>
      <c r="J619" s="277"/>
      <c r="K619" s="46" t="s">
        <v>1409</v>
      </c>
      <c r="L619" s="46" t="s">
        <v>1409</v>
      </c>
      <c r="M619" s="46"/>
      <c r="N619" s="46"/>
      <c r="O619" s="277" t="s">
        <v>782</v>
      </c>
      <c r="P619" s="46" t="s">
        <v>782</v>
      </c>
      <c r="Q619" s="46" t="s">
        <v>782</v>
      </c>
      <c r="R619" s="356"/>
      <c r="S619" s="46" t="s">
        <v>782</v>
      </c>
      <c r="T619" s="46" t="s">
        <v>782</v>
      </c>
      <c r="U619" s="46" t="s">
        <v>782</v>
      </c>
      <c r="V619" s="46" t="s">
        <v>782</v>
      </c>
      <c r="W619" s="46" t="s">
        <v>782</v>
      </c>
      <c r="X619" s="46" t="s">
        <v>782</v>
      </c>
      <c r="Y619" s="46" t="s">
        <v>782</v>
      </c>
      <c r="Z619" s="46" t="s">
        <v>782</v>
      </c>
      <c r="AA619" s="46" t="s">
        <v>782</v>
      </c>
      <c r="AB619" s="356"/>
      <c r="AC619" s="357" t="str">
        <f>R8</f>
        <v>% заселенных растений (органов)</v>
      </c>
      <c r="AD619" s="46"/>
      <c r="AE619" s="353"/>
      <c r="AF619" s="46"/>
      <c r="AG619" s="296"/>
      <c r="AH619" s="408">
        <f t="shared" si="93"/>
        <v>0</v>
      </c>
      <c r="AI619" s="408">
        <f t="shared" si="94"/>
        <v>0</v>
      </c>
      <c r="AJ619" s="408">
        <f t="shared" si="95"/>
        <v>0</v>
      </c>
      <c r="AK619" s="408"/>
      <c r="AL619" s="408">
        <f t="shared" si="96"/>
        <v>0</v>
      </c>
      <c r="AM619" s="408">
        <f t="shared" si="97"/>
        <v>0</v>
      </c>
    </row>
    <row r="620" spans="1:39" s="6" customFormat="1">
      <c r="A620" s="308">
        <v>610</v>
      </c>
      <c r="B620" s="302" t="s">
        <v>1645</v>
      </c>
      <c r="C620" s="54" t="s">
        <v>3022</v>
      </c>
      <c r="D620" s="277" t="s">
        <v>1409</v>
      </c>
      <c r="E620" s="277"/>
      <c r="F620" s="39"/>
      <c r="G620" s="277"/>
      <c r="H620" s="277"/>
      <c r="I620" s="277"/>
      <c r="J620" s="277"/>
      <c r="K620" s="46" t="s">
        <v>1409</v>
      </c>
      <c r="L620" s="46" t="s">
        <v>1409</v>
      </c>
      <c r="M620" s="46"/>
      <c r="N620" s="46"/>
      <c r="O620" s="46" t="s">
        <v>782</v>
      </c>
      <c r="P620" s="46" t="s">
        <v>782</v>
      </c>
      <c r="Q620" s="356"/>
      <c r="R620" s="46" t="s">
        <v>782</v>
      </c>
      <c r="S620" s="46" t="s">
        <v>782</v>
      </c>
      <c r="T620" s="46" t="s">
        <v>782</v>
      </c>
      <c r="U620" s="46" t="s">
        <v>782</v>
      </c>
      <c r="V620" s="46" t="s">
        <v>782</v>
      </c>
      <c r="W620" s="46" t="s">
        <v>782</v>
      </c>
      <c r="X620" s="46" t="s">
        <v>782</v>
      </c>
      <c r="Y620" s="46" t="s">
        <v>782</v>
      </c>
      <c r="Z620" s="46" t="s">
        <v>782</v>
      </c>
      <c r="AA620" s="46" t="s">
        <v>782</v>
      </c>
      <c r="AB620" s="356"/>
      <c r="AC620" s="357" t="str">
        <f>Q8</f>
        <v>экз./растение (орган)</v>
      </c>
      <c r="AD620" s="46"/>
      <c r="AE620" s="353"/>
      <c r="AF620" s="46"/>
      <c r="AG620" s="296"/>
      <c r="AH620" s="408">
        <f t="shared" si="93"/>
        <v>0</v>
      </c>
      <c r="AI620" s="408">
        <f t="shared" si="94"/>
        <v>0</v>
      </c>
      <c r="AJ620" s="408">
        <f t="shared" si="95"/>
        <v>0</v>
      </c>
      <c r="AK620" s="408"/>
      <c r="AL620" s="408">
        <f t="shared" si="96"/>
        <v>0</v>
      </c>
      <c r="AM620" s="408">
        <f t="shared" si="97"/>
        <v>0</v>
      </c>
    </row>
    <row r="621" spans="1:39" s="6" customFormat="1">
      <c r="A621" s="308">
        <v>611</v>
      </c>
      <c r="B621" s="302" t="s">
        <v>1487</v>
      </c>
      <c r="C621" s="54" t="s">
        <v>3022</v>
      </c>
      <c r="D621" s="277" t="s">
        <v>1409</v>
      </c>
      <c r="E621" s="277"/>
      <c r="F621" s="39"/>
      <c r="G621" s="277"/>
      <c r="H621" s="277"/>
      <c r="I621" s="277"/>
      <c r="J621" s="277"/>
      <c r="K621" s="46" t="s">
        <v>1409</v>
      </c>
      <c r="L621" s="46" t="s">
        <v>1409</v>
      </c>
      <c r="M621" s="46"/>
      <c r="N621" s="46"/>
      <c r="O621" s="46" t="s">
        <v>782</v>
      </c>
      <c r="P621" s="46" t="s">
        <v>782</v>
      </c>
      <c r="Q621" s="356"/>
      <c r="R621" s="46" t="s">
        <v>782</v>
      </c>
      <c r="S621" s="46" t="s">
        <v>782</v>
      </c>
      <c r="T621" s="46" t="s">
        <v>782</v>
      </c>
      <c r="U621" s="46" t="s">
        <v>782</v>
      </c>
      <c r="V621" s="46" t="s">
        <v>782</v>
      </c>
      <c r="W621" s="46" t="s">
        <v>782</v>
      </c>
      <c r="X621" s="46" t="s">
        <v>782</v>
      </c>
      <c r="Y621" s="46" t="s">
        <v>782</v>
      </c>
      <c r="Z621" s="46" t="s">
        <v>782</v>
      </c>
      <c r="AA621" s="46" t="s">
        <v>782</v>
      </c>
      <c r="AB621" s="356"/>
      <c r="AC621" s="357" t="str">
        <f>Q8</f>
        <v>экз./растение (орган)</v>
      </c>
      <c r="AD621" s="46"/>
      <c r="AE621" s="353"/>
      <c r="AF621" s="46"/>
      <c r="AG621" s="296"/>
      <c r="AH621" s="408">
        <f t="shared" si="93"/>
        <v>0</v>
      </c>
      <c r="AI621" s="408">
        <f t="shared" si="94"/>
        <v>0</v>
      </c>
      <c r="AJ621" s="408">
        <f t="shared" si="95"/>
        <v>0</v>
      </c>
      <c r="AK621" s="408"/>
      <c r="AL621" s="408">
        <f t="shared" si="96"/>
        <v>0</v>
      </c>
      <c r="AM621" s="408">
        <f t="shared" si="97"/>
        <v>0</v>
      </c>
    </row>
    <row r="622" spans="1:39" s="6" customFormat="1">
      <c r="A622" s="308">
        <v>612</v>
      </c>
      <c r="B622" s="302" t="s">
        <v>1644</v>
      </c>
      <c r="C622" s="54" t="s">
        <v>3022</v>
      </c>
      <c r="D622" s="277" t="s">
        <v>1409</v>
      </c>
      <c r="E622" s="277"/>
      <c r="F622" s="39"/>
      <c r="G622" s="277"/>
      <c r="H622" s="277"/>
      <c r="I622" s="277"/>
      <c r="J622" s="277"/>
      <c r="K622" s="46" t="s">
        <v>1409</v>
      </c>
      <c r="L622" s="46" t="s">
        <v>1409</v>
      </c>
      <c r="M622" s="46"/>
      <c r="N622" s="46"/>
      <c r="O622" s="46" t="s">
        <v>782</v>
      </c>
      <c r="P622" s="46" t="s">
        <v>782</v>
      </c>
      <c r="Q622" s="46" t="s">
        <v>782</v>
      </c>
      <c r="R622" s="46" t="s">
        <v>782</v>
      </c>
      <c r="S622" s="46" t="s">
        <v>782</v>
      </c>
      <c r="T622" s="46" t="s">
        <v>782</v>
      </c>
      <c r="U622" s="46" t="s">
        <v>782</v>
      </c>
      <c r="V622" s="46" t="s">
        <v>782</v>
      </c>
      <c r="W622" s="46" t="s">
        <v>782</v>
      </c>
      <c r="X622" s="46" t="s">
        <v>782</v>
      </c>
      <c r="Y622" s="46" t="s">
        <v>782</v>
      </c>
      <c r="Z622" s="46" t="s">
        <v>782</v>
      </c>
      <c r="AA622" s="46" t="s">
        <v>782</v>
      </c>
      <c r="AB622" s="356"/>
      <c r="AC622" s="357"/>
      <c r="AD622" s="46"/>
      <c r="AE622" s="353"/>
      <c r="AF622" s="46"/>
      <c r="AG622" s="296"/>
      <c r="AH622" s="408">
        <f t="shared" si="93"/>
        <v>0</v>
      </c>
      <c r="AI622" s="408">
        <f t="shared" si="94"/>
        <v>0</v>
      </c>
      <c r="AJ622" s="408">
        <f t="shared" si="95"/>
        <v>0</v>
      </c>
      <c r="AK622" s="408"/>
      <c r="AL622" s="408">
        <f t="shared" si="96"/>
        <v>0</v>
      </c>
      <c r="AM622" s="408">
        <f t="shared" si="97"/>
        <v>0</v>
      </c>
    </row>
    <row r="623" spans="1:39">
      <c r="A623" s="308">
        <v>613</v>
      </c>
      <c r="B623" s="111" t="s">
        <v>1419</v>
      </c>
      <c r="C623" s="54" t="s">
        <v>3022</v>
      </c>
      <c r="D623" s="277" t="s">
        <v>1409</v>
      </c>
      <c r="E623" s="277"/>
      <c r="F623" s="277"/>
      <c r="G623" s="277"/>
      <c r="H623" s="277"/>
      <c r="I623" s="277"/>
      <c r="J623" s="277"/>
      <c r="K623" s="46" t="s">
        <v>1409</v>
      </c>
      <c r="L623" s="46" t="s">
        <v>1409</v>
      </c>
      <c r="M623" s="277"/>
      <c r="N623" s="301"/>
      <c r="O623" s="46" t="s">
        <v>782</v>
      </c>
      <c r="P623" s="46" t="s">
        <v>782</v>
      </c>
      <c r="Q623" s="46" t="s">
        <v>782</v>
      </c>
      <c r="R623" s="46" t="s">
        <v>782</v>
      </c>
      <c r="S623" s="46" t="s">
        <v>782</v>
      </c>
      <c r="T623" s="46" t="s">
        <v>782</v>
      </c>
      <c r="U623" s="46" t="s">
        <v>782</v>
      </c>
      <c r="V623" s="46" t="s">
        <v>782</v>
      </c>
      <c r="W623" s="46" t="s">
        <v>782</v>
      </c>
      <c r="X623" s="46" t="s">
        <v>782</v>
      </c>
      <c r="Y623" s="46" t="s">
        <v>782</v>
      </c>
      <c r="Z623" s="46" t="s">
        <v>782</v>
      </c>
      <c r="AA623" s="46" t="s">
        <v>782</v>
      </c>
      <c r="AB623" s="357" t="s">
        <v>782</v>
      </c>
      <c r="AC623" s="357"/>
      <c r="AD623" s="46"/>
      <c r="AE623" s="353"/>
      <c r="AF623" s="46"/>
      <c r="AG623" s="296"/>
      <c r="AH623" s="408">
        <f t="shared" si="93"/>
        <v>0</v>
      </c>
      <c r="AI623" s="408">
        <f t="shared" si="94"/>
        <v>0</v>
      </c>
      <c r="AJ623" s="408">
        <f t="shared" si="95"/>
        <v>0</v>
      </c>
      <c r="AK623" s="408"/>
      <c r="AL623" s="408">
        <f t="shared" si="96"/>
        <v>0</v>
      </c>
      <c r="AM623" s="408">
        <f t="shared" si="97"/>
        <v>0</v>
      </c>
    </row>
    <row r="624" spans="1:39" s="6" customFormat="1">
      <c r="A624" s="308">
        <v>614</v>
      </c>
      <c r="B624" s="302" t="s">
        <v>1643</v>
      </c>
      <c r="C624" s="54" t="s">
        <v>3022</v>
      </c>
      <c r="D624" s="277" t="s">
        <v>1409</v>
      </c>
      <c r="E624" s="399">
        <f>MAX(E625:E632)</f>
        <v>0</v>
      </c>
      <c r="F624" s="399">
        <f>MAX(F625:F632)</f>
        <v>0</v>
      </c>
      <c r="G624" s="399">
        <f>MAX(G625:G632)</f>
        <v>0</v>
      </c>
      <c r="H624" s="399">
        <f>MAX(H625:H632)</f>
        <v>0</v>
      </c>
      <c r="I624" s="399">
        <f>MAX(I625:I632)</f>
        <v>0</v>
      </c>
      <c r="J624" s="399">
        <f>SUM(J625:J632)</f>
        <v>0</v>
      </c>
      <c r="K624" s="46" t="s">
        <v>1409</v>
      </c>
      <c r="L624" s="46" t="s">
        <v>1409</v>
      </c>
      <c r="M624" s="399">
        <f>SUM(M625:M632)</f>
        <v>0</v>
      </c>
      <c r="N624" s="399">
        <f>SUM(N625:N632)</f>
        <v>0</v>
      </c>
      <c r="O624" s="46" t="s">
        <v>782</v>
      </c>
      <c r="P624" s="46" t="s">
        <v>782</v>
      </c>
      <c r="Q624" s="46" t="s">
        <v>782</v>
      </c>
      <c r="R624" s="46" t="s">
        <v>782</v>
      </c>
      <c r="S624" s="46" t="s">
        <v>782</v>
      </c>
      <c r="T624" s="46" t="s">
        <v>782</v>
      </c>
      <c r="U624" s="46" t="s">
        <v>782</v>
      </c>
      <c r="V624" s="46" t="s">
        <v>782</v>
      </c>
      <c r="W624" s="46" t="s">
        <v>782</v>
      </c>
      <c r="X624" s="46" t="s">
        <v>782</v>
      </c>
      <c r="Y624" s="46" t="s">
        <v>782</v>
      </c>
      <c r="Z624" s="46" t="s">
        <v>782</v>
      </c>
      <c r="AA624" s="46" t="s">
        <v>782</v>
      </c>
      <c r="AB624" s="46" t="s">
        <v>782</v>
      </c>
      <c r="AC624" s="357"/>
      <c r="AD624" s="46"/>
      <c r="AE624" s="353"/>
      <c r="AF624" s="46"/>
      <c r="AG624" s="296"/>
      <c r="AH624" s="408">
        <f t="shared" si="93"/>
        <v>0</v>
      </c>
      <c r="AI624" s="408">
        <f t="shared" si="94"/>
        <v>0</v>
      </c>
      <c r="AJ624" s="408">
        <f t="shared" si="95"/>
        <v>0</v>
      </c>
      <c r="AK624" s="408"/>
      <c r="AL624" s="408">
        <f t="shared" si="96"/>
        <v>0</v>
      </c>
      <c r="AM624" s="408">
        <f t="shared" si="97"/>
        <v>0</v>
      </c>
    </row>
    <row r="625" spans="1:39" s="6" customFormat="1">
      <c r="A625" s="308">
        <v>615</v>
      </c>
      <c r="B625" s="302" t="s">
        <v>1640</v>
      </c>
      <c r="C625" s="54" t="s">
        <v>3022</v>
      </c>
      <c r="D625" s="277" t="s">
        <v>1409</v>
      </c>
      <c r="E625" s="277"/>
      <c r="F625" s="39"/>
      <c r="G625" s="39"/>
      <c r="H625" s="39"/>
      <c r="I625" s="39"/>
      <c r="J625" s="299"/>
      <c r="K625" s="46" t="s">
        <v>1409</v>
      </c>
      <c r="L625" s="46" t="s">
        <v>1409</v>
      </c>
      <c r="M625" s="46"/>
      <c r="N625" s="46"/>
      <c r="O625" s="301" t="s">
        <v>782</v>
      </c>
      <c r="P625" s="301" t="s">
        <v>782</v>
      </c>
      <c r="Q625" s="301" t="s">
        <v>782</v>
      </c>
      <c r="R625" s="301" t="s">
        <v>782</v>
      </c>
      <c r="S625" s="301" t="s">
        <v>782</v>
      </c>
      <c r="T625" s="301" t="s">
        <v>782</v>
      </c>
      <c r="U625" s="301" t="s">
        <v>782</v>
      </c>
      <c r="V625" s="301" t="s">
        <v>782</v>
      </c>
      <c r="W625" s="301" t="s">
        <v>782</v>
      </c>
      <c r="X625" s="301" t="s">
        <v>782</v>
      </c>
      <c r="Y625" s="301" t="s">
        <v>782</v>
      </c>
      <c r="Z625" s="310"/>
      <c r="AA625" s="310"/>
      <c r="AB625" s="301" t="s">
        <v>782</v>
      </c>
      <c r="AC625" s="312"/>
      <c r="AD625" s="301"/>
      <c r="AE625" s="322"/>
      <c r="AF625" s="301"/>
      <c r="AG625" s="296"/>
      <c r="AH625" s="408">
        <f t="shared" si="93"/>
        <v>0</v>
      </c>
      <c r="AI625" s="408">
        <f t="shared" si="94"/>
        <v>0</v>
      </c>
      <c r="AJ625" s="408">
        <f t="shared" si="95"/>
        <v>0</v>
      </c>
      <c r="AK625" s="408"/>
      <c r="AL625" s="408">
        <f t="shared" si="96"/>
        <v>0</v>
      </c>
      <c r="AM625" s="408">
        <f t="shared" si="97"/>
        <v>0</v>
      </c>
    </row>
    <row r="626" spans="1:39" s="6" customFormat="1">
      <c r="A626" s="308">
        <v>616</v>
      </c>
      <c r="B626" s="302" t="s">
        <v>1655</v>
      </c>
      <c r="C626" s="54" t="s">
        <v>3022</v>
      </c>
      <c r="D626" s="277" t="s">
        <v>1409</v>
      </c>
      <c r="E626" s="277"/>
      <c r="F626" s="39"/>
      <c r="G626" s="39"/>
      <c r="H626" s="39"/>
      <c r="I626" s="39"/>
      <c r="J626" s="299"/>
      <c r="K626" s="46" t="s">
        <v>1409</v>
      </c>
      <c r="L626" s="46" t="s">
        <v>1409</v>
      </c>
      <c r="M626" s="46"/>
      <c r="N626" s="46"/>
      <c r="O626" s="277" t="s">
        <v>782</v>
      </c>
      <c r="P626" s="46" t="s">
        <v>782</v>
      </c>
      <c r="Q626" s="46" t="s">
        <v>782</v>
      </c>
      <c r="R626" s="46" t="s">
        <v>782</v>
      </c>
      <c r="S626" s="46" t="s">
        <v>782</v>
      </c>
      <c r="T626" s="46" t="s">
        <v>782</v>
      </c>
      <c r="U626" s="46" t="s">
        <v>782</v>
      </c>
      <c r="V626" s="46" t="s">
        <v>782</v>
      </c>
      <c r="W626" s="46" t="s">
        <v>782</v>
      </c>
      <c r="X626" s="46" t="s">
        <v>782</v>
      </c>
      <c r="Y626" s="46" t="s">
        <v>782</v>
      </c>
      <c r="Z626" s="356"/>
      <c r="AA626" s="356"/>
      <c r="AB626" s="46" t="s">
        <v>782</v>
      </c>
      <c r="AC626" s="357"/>
      <c r="AD626" s="46"/>
      <c r="AE626" s="353"/>
      <c r="AF626" s="46"/>
      <c r="AG626" s="296"/>
      <c r="AH626" s="408">
        <f t="shared" si="93"/>
        <v>0</v>
      </c>
      <c r="AI626" s="408">
        <f t="shared" si="94"/>
        <v>0</v>
      </c>
      <c r="AJ626" s="408">
        <f t="shared" si="95"/>
        <v>0</v>
      </c>
      <c r="AK626" s="408"/>
      <c r="AL626" s="408">
        <f t="shared" si="96"/>
        <v>0</v>
      </c>
      <c r="AM626" s="408">
        <f t="shared" si="97"/>
        <v>0</v>
      </c>
    </row>
    <row r="627" spans="1:39" s="6" customFormat="1">
      <c r="A627" s="308">
        <v>617</v>
      </c>
      <c r="B627" s="302" t="s">
        <v>1465</v>
      </c>
      <c r="C627" s="54" t="s">
        <v>3022</v>
      </c>
      <c r="D627" s="277" t="s">
        <v>1409</v>
      </c>
      <c r="E627" s="277"/>
      <c r="F627" s="39"/>
      <c r="G627" s="39"/>
      <c r="H627" s="39"/>
      <c r="I627" s="39"/>
      <c r="J627" s="299"/>
      <c r="K627" s="46" t="s">
        <v>1409</v>
      </c>
      <c r="L627" s="46" t="s">
        <v>1409</v>
      </c>
      <c r="M627" s="46"/>
      <c r="N627" s="46"/>
      <c r="O627" s="46" t="s">
        <v>782</v>
      </c>
      <c r="P627" s="46" t="s">
        <v>782</v>
      </c>
      <c r="Q627" s="46" t="s">
        <v>782</v>
      </c>
      <c r="R627" s="46" t="s">
        <v>782</v>
      </c>
      <c r="S627" s="46" t="s">
        <v>782</v>
      </c>
      <c r="T627" s="46" t="s">
        <v>782</v>
      </c>
      <c r="U627" s="46" t="s">
        <v>782</v>
      </c>
      <c r="V627" s="46" t="s">
        <v>782</v>
      </c>
      <c r="W627" s="46" t="s">
        <v>782</v>
      </c>
      <c r="X627" s="46" t="s">
        <v>782</v>
      </c>
      <c r="Y627" s="46" t="s">
        <v>782</v>
      </c>
      <c r="Z627" s="356"/>
      <c r="AA627" s="356"/>
      <c r="AB627" s="46" t="s">
        <v>782</v>
      </c>
      <c r="AC627" s="357"/>
      <c r="AD627" s="46"/>
      <c r="AE627" s="353"/>
      <c r="AF627" s="46"/>
      <c r="AG627" s="296"/>
      <c r="AH627" s="408">
        <f t="shared" si="93"/>
        <v>0</v>
      </c>
      <c r="AI627" s="408">
        <f t="shared" si="94"/>
        <v>0</v>
      </c>
      <c r="AJ627" s="408">
        <f t="shared" si="95"/>
        <v>0</v>
      </c>
      <c r="AK627" s="408"/>
      <c r="AL627" s="408">
        <f t="shared" si="96"/>
        <v>0</v>
      </c>
      <c r="AM627" s="408">
        <f t="shared" si="97"/>
        <v>0</v>
      </c>
    </row>
    <row r="628" spans="1:39" s="6" customFormat="1" ht="27.6">
      <c r="A628" s="308">
        <v>618</v>
      </c>
      <c r="B628" s="302" t="s">
        <v>1663</v>
      </c>
      <c r="C628" s="54" t="s">
        <v>3022</v>
      </c>
      <c r="D628" s="277" t="s">
        <v>1409</v>
      </c>
      <c r="E628" s="277"/>
      <c r="F628" s="39"/>
      <c r="G628" s="39"/>
      <c r="H628" s="39"/>
      <c r="I628" s="39"/>
      <c r="J628" s="299"/>
      <c r="K628" s="46" t="s">
        <v>1409</v>
      </c>
      <c r="L628" s="46" t="s">
        <v>1409</v>
      </c>
      <c r="M628" s="46"/>
      <c r="N628" s="46"/>
      <c r="O628" s="46" t="s">
        <v>782</v>
      </c>
      <c r="P628" s="46" t="s">
        <v>782</v>
      </c>
      <c r="Q628" s="46" t="s">
        <v>782</v>
      </c>
      <c r="R628" s="46" t="s">
        <v>782</v>
      </c>
      <c r="S628" s="46" t="s">
        <v>782</v>
      </c>
      <c r="T628" s="46" t="s">
        <v>782</v>
      </c>
      <c r="U628" s="46" t="s">
        <v>782</v>
      </c>
      <c r="V628" s="46" t="s">
        <v>782</v>
      </c>
      <c r="W628" s="46" t="s">
        <v>782</v>
      </c>
      <c r="X628" s="46" t="s">
        <v>782</v>
      </c>
      <c r="Y628" s="46" t="s">
        <v>782</v>
      </c>
      <c r="Z628" s="356"/>
      <c r="AA628" s="356"/>
      <c r="AB628" s="46" t="s">
        <v>782</v>
      </c>
      <c r="AC628" s="357"/>
      <c r="AD628" s="46"/>
      <c r="AE628" s="353"/>
      <c r="AF628" s="46"/>
      <c r="AG628" s="296"/>
      <c r="AH628" s="408">
        <f t="shared" si="93"/>
        <v>0</v>
      </c>
      <c r="AI628" s="408">
        <f t="shared" si="94"/>
        <v>0</v>
      </c>
      <c r="AJ628" s="408">
        <f t="shared" si="95"/>
        <v>0</v>
      </c>
      <c r="AK628" s="408"/>
      <c r="AL628" s="408">
        <f t="shared" si="96"/>
        <v>0</v>
      </c>
      <c r="AM628" s="408">
        <f t="shared" si="97"/>
        <v>0</v>
      </c>
    </row>
    <row r="629" spans="1:39" s="6" customFormat="1">
      <c r="A629" s="308">
        <v>619</v>
      </c>
      <c r="B629" s="302" t="s">
        <v>1642</v>
      </c>
      <c r="C629" s="54" t="s">
        <v>3022</v>
      </c>
      <c r="D629" s="277" t="s">
        <v>1409</v>
      </c>
      <c r="E629" s="277"/>
      <c r="F629" s="39"/>
      <c r="G629" s="39"/>
      <c r="H629" s="39"/>
      <c r="I629" s="39"/>
      <c r="J629" s="299"/>
      <c r="K629" s="46" t="s">
        <v>1409</v>
      </c>
      <c r="L629" s="46" t="s">
        <v>1409</v>
      </c>
      <c r="M629" s="46"/>
      <c r="N629" s="46"/>
      <c r="O629" s="46" t="s">
        <v>782</v>
      </c>
      <c r="P629" s="46" t="s">
        <v>782</v>
      </c>
      <c r="Q629" s="46" t="s">
        <v>782</v>
      </c>
      <c r="R629" s="46" t="s">
        <v>782</v>
      </c>
      <c r="S629" s="46" t="s">
        <v>782</v>
      </c>
      <c r="T629" s="46" t="s">
        <v>782</v>
      </c>
      <c r="U629" s="46" t="s">
        <v>782</v>
      </c>
      <c r="V629" s="46" t="s">
        <v>782</v>
      </c>
      <c r="W629" s="46" t="s">
        <v>782</v>
      </c>
      <c r="X629" s="46" t="s">
        <v>782</v>
      </c>
      <c r="Y629" s="46" t="s">
        <v>782</v>
      </c>
      <c r="Z629" s="356"/>
      <c r="AA629" s="356"/>
      <c r="AB629" s="46" t="s">
        <v>782</v>
      </c>
      <c r="AC629" s="357"/>
      <c r="AD629" s="46"/>
      <c r="AE629" s="353"/>
      <c r="AF629" s="46"/>
      <c r="AG629" s="296"/>
      <c r="AH629" s="408">
        <f t="shared" si="93"/>
        <v>0</v>
      </c>
      <c r="AI629" s="408">
        <f t="shared" si="94"/>
        <v>0</v>
      </c>
      <c r="AJ629" s="408">
        <f t="shared" si="95"/>
        <v>0</v>
      </c>
      <c r="AK629" s="408"/>
      <c r="AL629" s="408">
        <f t="shared" si="96"/>
        <v>0</v>
      </c>
      <c r="AM629" s="408">
        <f t="shared" si="97"/>
        <v>0</v>
      </c>
    </row>
    <row r="630" spans="1:39" s="6" customFormat="1">
      <c r="A630" s="308">
        <v>620</v>
      </c>
      <c r="B630" s="302" t="s">
        <v>1662</v>
      </c>
      <c r="C630" s="54" t="s">
        <v>3022</v>
      </c>
      <c r="D630" s="277" t="s">
        <v>1409</v>
      </c>
      <c r="E630" s="277"/>
      <c r="F630" s="39"/>
      <c r="G630" s="39"/>
      <c r="H630" s="39"/>
      <c r="I630" s="39"/>
      <c r="J630" s="299"/>
      <c r="K630" s="46" t="s">
        <v>1409</v>
      </c>
      <c r="L630" s="46" t="s">
        <v>1409</v>
      </c>
      <c r="M630" s="46"/>
      <c r="N630" s="46"/>
      <c r="O630" s="46" t="s">
        <v>782</v>
      </c>
      <c r="P630" s="46" t="s">
        <v>782</v>
      </c>
      <c r="Q630" s="46" t="s">
        <v>782</v>
      </c>
      <c r="R630" s="46" t="s">
        <v>782</v>
      </c>
      <c r="S630" s="46" t="s">
        <v>782</v>
      </c>
      <c r="T630" s="46" t="s">
        <v>782</v>
      </c>
      <c r="U630" s="46" t="s">
        <v>782</v>
      </c>
      <c r="V630" s="46" t="s">
        <v>782</v>
      </c>
      <c r="W630" s="46" t="s">
        <v>782</v>
      </c>
      <c r="X630" s="46" t="s">
        <v>782</v>
      </c>
      <c r="Y630" s="46" t="s">
        <v>782</v>
      </c>
      <c r="Z630" s="356"/>
      <c r="AA630" s="356"/>
      <c r="AB630" s="46" t="s">
        <v>782</v>
      </c>
      <c r="AC630" s="357"/>
      <c r="AD630" s="46"/>
      <c r="AE630" s="353"/>
      <c r="AF630" s="46"/>
      <c r="AG630" s="296"/>
      <c r="AH630" s="408">
        <f t="shared" si="93"/>
        <v>0</v>
      </c>
      <c r="AI630" s="408">
        <f t="shared" si="94"/>
        <v>0</v>
      </c>
      <c r="AJ630" s="408">
        <f t="shared" si="95"/>
        <v>0</v>
      </c>
      <c r="AK630" s="408"/>
      <c r="AL630" s="408">
        <f t="shared" si="96"/>
        <v>0</v>
      </c>
      <c r="AM630" s="408">
        <f t="shared" si="97"/>
        <v>0</v>
      </c>
    </row>
    <row r="631" spans="1:39" s="6" customFormat="1">
      <c r="A631" s="308">
        <v>621</v>
      </c>
      <c r="B631" s="302" t="s">
        <v>1450</v>
      </c>
      <c r="C631" s="54" t="s">
        <v>3022</v>
      </c>
      <c r="D631" s="277" t="s">
        <v>1409</v>
      </c>
      <c r="E631" s="277"/>
      <c r="F631" s="39"/>
      <c r="G631" s="39"/>
      <c r="H631" s="39"/>
      <c r="I631" s="39"/>
      <c r="J631" s="299"/>
      <c r="K631" s="46" t="s">
        <v>1409</v>
      </c>
      <c r="L631" s="46" t="s">
        <v>1409</v>
      </c>
      <c r="M631" s="46"/>
      <c r="N631" s="46"/>
      <c r="O631" s="46" t="s">
        <v>782</v>
      </c>
      <c r="P631" s="46" t="s">
        <v>782</v>
      </c>
      <c r="Q631" s="46" t="s">
        <v>782</v>
      </c>
      <c r="R631" s="46" t="s">
        <v>782</v>
      </c>
      <c r="S631" s="46" t="s">
        <v>782</v>
      </c>
      <c r="T631" s="46" t="s">
        <v>782</v>
      </c>
      <c r="U631" s="46" t="s">
        <v>782</v>
      </c>
      <c r="V631" s="46" t="s">
        <v>782</v>
      </c>
      <c r="W631" s="46" t="s">
        <v>782</v>
      </c>
      <c r="X631" s="46" t="s">
        <v>782</v>
      </c>
      <c r="Y631" s="46" t="s">
        <v>782</v>
      </c>
      <c r="Z631" s="356"/>
      <c r="AA631" s="356"/>
      <c r="AB631" s="46" t="s">
        <v>782</v>
      </c>
      <c r="AC631" s="357"/>
      <c r="AD631" s="46"/>
      <c r="AE631" s="353"/>
      <c r="AF631" s="46"/>
      <c r="AG631" s="296"/>
      <c r="AH631" s="408">
        <f t="shared" si="93"/>
        <v>0</v>
      </c>
      <c r="AI631" s="408">
        <f t="shared" si="94"/>
        <v>0</v>
      </c>
      <c r="AJ631" s="408">
        <f t="shared" si="95"/>
        <v>0</v>
      </c>
      <c r="AK631" s="408"/>
      <c r="AL631" s="408">
        <f t="shared" si="96"/>
        <v>0</v>
      </c>
      <c r="AM631" s="408">
        <f t="shared" si="97"/>
        <v>0</v>
      </c>
    </row>
    <row r="632" spans="1:39">
      <c r="A632" s="308">
        <v>622</v>
      </c>
      <c r="B632" s="111" t="s">
        <v>1638</v>
      </c>
      <c r="C632" s="54" t="s">
        <v>3022</v>
      </c>
      <c r="D632" s="277" t="s">
        <v>1409</v>
      </c>
      <c r="E632" s="277"/>
      <c r="F632" s="277"/>
      <c r="G632" s="277"/>
      <c r="H632" s="277"/>
      <c r="I632" s="277"/>
      <c r="J632" s="299"/>
      <c r="K632" s="46" t="s">
        <v>1409</v>
      </c>
      <c r="L632" s="46" t="s">
        <v>1409</v>
      </c>
      <c r="M632" s="277"/>
      <c r="N632" s="301"/>
      <c r="O632" s="46" t="s">
        <v>782</v>
      </c>
      <c r="P632" s="46" t="s">
        <v>782</v>
      </c>
      <c r="Q632" s="46" t="s">
        <v>782</v>
      </c>
      <c r="R632" s="46" t="s">
        <v>782</v>
      </c>
      <c r="S632" s="46" t="s">
        <v>782</v>
      </c>
      <c r="T632" s="46" t="s">
        <v>782</v>
      </c>
      <c r="U632" s="46" t="s">
        <v>782</v>
      </c>
      <c r="V632" s="46" t="s">
        <v>782</v>
      </c>
      <c r="W632" s="46" t="s">
        <v>782</v>
      </c>
      <c r="X632" s="46" t="s">
        <v>782</v>
      </c>
      <c r="Y632" s="46" t="s">
        <v>782</v>
      </c>
      <c r="Z632" s="356"/>
      <c r="AA632" s="356"/>
      <c r="AB632" s="46" t="s">
        <v>782</v>
      </c>
      <c r="AC632" s="357"/>
      <c r="AD632" s="46"/>
      <c r="AE632" s="353"/>
      <c r="AF632" s="46"/>
      <c r="AG632" s="296"/>
      <c r="AH632" s="408">
        <f t="shared" si="93"/>
        <v>0</v>
      </c>
      <c r="AI632" s="408">
        <f t="shared" si="94"/>
        <v>0</v>
      </c>
      <c r="AJ632" s="408">
        <f t="shared" si="95"/>
        <v>0</v>
      </c>
      <c r="AK632" s="408"/>
      <c r="AL632" s="408">
        <f t="shared" si="96"/>
        <v>0</v>
      </c>
      <c r="AM632" s="408">
        <f t="shared" si="97"/>
        <v>0</v>
      </c>
    </row>
    <row r="633" spans="1:39" s="6" customFormat="1" ht="41.4">
      <c r="A633" s="308">
        <v>623</v>
      </c>
      <c r="B633" s="302" t="s">
        <v>1661</v>
      </c>
      <c r="C633" s="54" t="s">
        <v>3022</v>
      </c>
      <c r="D633" s="311"/>
      <c r="E633" s="399">
        <f>MAX(E634,E641)</f>
        <v>0</v>
      </c>
      <c r="F633" s="399">
        <f>SUM(F634,F641)</f>
        <v>0</v>
      </c>
      <c r="G633" s="399">
        <f>MAX(G634,G641)</f>
        <v>0</v>
      </c>
      <c r="H633" s="399">
        <f>MAX(H634,H641)</f>
        <v>0</v>
      </c>
      <c r="I633" s="399">
        <f>MAX(I634,I641)</f>
        <v>0</v>
      </c>
      <c r="J633" s="399">
        <f>SUM(J634,J641)</f>
        <v>0</v>
      </c>
      <c r="K633" s="46" t="s">
        <v>1409</v>
      </c>
      <c r="L633" s="46" t="s">
        <v>1409</v>
      </c>
      <c r="M633" s="399">
        <f>SUM(M634,M641)</f>
        <v>0</v>
      </c>
      <c r="N633" s="399">
        <f>SUM(N634,N641)</f>
        <v>0</v>
      </c>
      <c r="O633" s="46" t="s">
        <v>782</v>
      </c>
      <c r="P633" s="46" t="s">
        <v>782</v>
      </c>
      <c r="Q633" s="46" t="s">
        <v>782</v>
      </c>
      <c r="R633" s="46" t="s">
        <v>782</v>
      </c>
      <c r="S633" s="46" t="s">
        <v>782</v>
      </c>
      <c r="T633" s="46" t="s">
        <v>782</v>
      </c>
      <c r="U633" s="46" t="s">
        <v>782</v>
      </c>
      <c r="V633" s="46" t="s">
        <v>782</v>
      </c>
      <c r="W633" s="46" t="s">
        <v>782</v>
      </c>
      <c r="X633" s="46" t="s">
        <v>782</v>
      </c>
      <c r="Y633" s="46" t="s">
        <v>782</v>
      </c>
      <c r="Z633" s="46" t="s">
        <v>782</v>
      </c>
      <c r="AA633" s="46" t="s">
        <v>782</v>
      </c>
      <c r="AB633" s="46" t="s">
        <v>782</v>
      </c>
      <c r="AC633" s="357"/>
      <c r="AD633" s="46"/>
      <c r="AE633" s="353"/>
      <c r="AF633" s="46"/>
      <c r="AG633" s="400">
        <f>D633-E633</f>
        <v>0</v>
      </c>
      <c r="AH633" s="408">
        <f t="shared" si="93"/>
        <v>0</v>
      </c>
      <c r="AI633" s="408">
        <f t="shared" si="94"/>
        <v>0</v>
      </c>
      <c r="AJ633" s="408">
        <f t="shared" si="95"/>
        <v>0</v>
      </c>
      <c r="AK633" s="408">
        <f>D633-I633</f>
        <v>0</v>
      </c>
      <c r="AL633" s="408">
        <f t="shared" si="96"/>
        <v>0</v>
      </c>
      <c r="AM633" s="408">
        <f t="shared" si="97"/>
        <v>0</v>
      </c>
    </row>
    <row r="634" spans="1:39" s="6" customFormat="1">
      <c r="A634" s="308">
        <v>624</v>
      </c>
      <c r="B634" s="302" t="s">
        <v>1647</v>
      </c>
      <c r="C634" s="54" t="s">
        <v>3022</v>
      </c>
      <c r="D634" s="277" t="s">
        <v>1409</v>
      </c>
      <c r="E634" s="399">
        <f>MAX(E635:E640)</f>
        <v>0</v>
      </c>
      <c r="F634" s="399">
        <f>MAX(F635:F640)</f>
        <v>0</v>
      </c>
      <c r="G634" s="399">
        <f>MAX(G635:G640)</f>
        <v>0</v>
      </c>
      <c r="H634" s="399">
        <f>MAX(H635:H640)</f>
        <v>0</v>
      </c>
      <c r="I634" s="399">
        <f>MAX(I635:I640)</f>
        <v>0</v>
      </c>
      <c r="J634" s="399">
        <f>SUM(J635:J640)</f>
        <v>0</v>
      </c>
      <c r="K634" s="46" t="s">
        <v>1409</v>
      </c>
      <c r="L634" s="46" t="s">
        <v>1409</v>
      </c>
      <c r="M634" s="399">
        <f>SUM(M635:M640)</f>
        <v>0</v>
      </c>
      <c r="N634" s="399">
        <f>SUM(N635:N640)</f>
        <v>0</v>
      </c>
      <c r="O634" s="301" t="s">
        <v>782</v>
      </c>
      <c r="P634" s="301" t="s">
        <v>782</v>
      </c>
      <c r="Q634" s="301" t="s">
        <v>782</v>
      </c>
      <c r="R634" s="301" t="s">
        <v>782</v>
      </c>
      <c r="S634" s="301" t="s">
        <v>782</v>
      </c>
      <c r="T634" s="301" t="s">
        <v>782</v>
      </c>
      <c r="U634" s="301" t="s">
        <v>782</v>
      </c>
      <c r="V634" s="301" t="s">
        <v>782</v>
      </c>
      <c r="W634" s="301" t="s">
        <v>782</v>
      </c>
      <c r="X634" s="301" t="s">
        <v>782</v>
      </c>
      <c r="Y634" s="301" t="s">
        <v>782</v>
      </c>
      <c r="Z634" s="301" t="s">
        <v>782</v>
      </c>
      <c r="AA634" s="301" t="s">
        <v>782</v>
      </c>
      <c r="AB634" s="301" t="s">
        <v>782</v>
      </c>
      <c r="AC634" s="312"/>
      <c r="AD634" s="301"/>
      <c r="AE634" s="322"/>
      <c r="AF634" s="301"/>
      <c r="AG634" s="296"/>
      <c r="AH634" s="408">
        <f t="shared" si="93"/>
        <v>0</v>
      </c>
      <c r="AI634" s="408">
        <f t="shared" si="94"/>
        <v>0</v>
      </c>
      <c r="AJ634" s="408">
        <f t="shared" si="95"/>
        <v>0</v>
      </c>
      <c r="AK634" s="408"/>
      <c r="AL634" s="408">
        <f t="shared" si="96"/>
        <v>0</v>
      </c>
      <c r="AM634" s="408">
        <f t="shared" si="97"/>
        <v>0</v>
      </c>
    </row>
    <row r="635" spans="1:39" s="6" customFormat="1" ht="16.5" customHeight="1">
      <c r="A635" s="308">
        <v>625</v>
      </c>
      <c r="B635" s="302" t="s">
        <v>1646</v>
      </c>
      <c r="C635" s="54" t="s">
        <v>3022</v>
      </c>
      <c r="D635" s="277" t="s">
        <v>1409</v>
      </c>
      <c r="E635" s="277"/>
      <c r="F635" s="39"/>
      <c r="G635" s="277"/>
      <c r="H635" s="277"/>
      <c r="I635" s="277"/>
      <c r="J635" s="277"/>
      <c r="K635" s="46" t="s">
        <v>1409</v>
      </c>
      <c r="L635" s="46" t="s">
        <v>1409</v>
      </c>
      <c r="M635" s="46"/>
      <c r="N635" s="46"/>
      <c r="O635" s="277" t="s">
        <v>782</v>
      </c>
      <c r="P635" s="46" t="s">
        <v>782</v>
      </c>
      <c r="Q635" s="356"/>
      <c r="R635" s="46" t="s">
        <v>782</v>
      </c>
      <c r="S635" s="46" t="s">
        <v>782</v>
      </c>
      <c r="T635" s="46" t="s">
        <v>782</v>
      </c>
      <c r="U635" s="46" t="s">
        <v>782</v>
      </c>
      <c r="V635" s="46" t="s">
        <v>782</v>
      </c>
      <c r="W635" s="46" t="s">
        <v>782</v>
      </c>
      <c r="X635" s="46" t="s">
        <v>782</v>
      </c>
      <c r="Y635" s="356"/>
      <c r="Z635" s="46" t="s">
        <v>782</v>
      </c>
      <c r="AA635" s="46" t="s">
        <v>782</v>
      </c>
      <c r="AB635" s="356"/>
      <c r="AC635" s="357" t="str">
        <f>Q8</f>
        <v>экз./растение (орган)</v>
      </c>
      <c r="AD635" s="46"/>
      <c r="AE635" s="353"/>
      <c r="AF635" s="46"/>
      <c r="AG635" s="296"/>
      <c r="AH635" s="408">
        <f t="shared" si="93"/>
        <v>0</v>
      </c>
      <c r="AI635" s="408">
        <f t="shared" si="94"/>
        <v>0</v>
      </c>
      <c r="AJ635" s="408">
        <f t="shared" si="95"/>
        <v>0</v>
      </c>
      <c r="AK635" s="408"/>
      <c r="AL635" s="408">
        <f t="shared" si="96"/>
        <v>0</v>
      </c>
      <c r="AM635" s="408">
        <f t="shared" si="97"/>
        <v>0</v>
      </c>
    </row>
    <row r="636" spans="1:39" s="6" customFormat="1">
      <c r="A636" s="308">
        <v>626</v>
      </c>
      <c r="B636" s="302" t="s">
        <v>1442</v>
      </c>
      <c r="C636" s="54" t="s">
        <v>3022</v>
      </c>
      <c r="D636" s="277" t="s">
        <v>1409</v>
      </c>
      <c r="E636" s="277"/>
      <c r="F636" s="39"/>
      <c r="G636" s="277"/>
      <c r="H636" s="277"/>
      <c r="I636" s="277"/>
      <c r="J636" s="277"/>
      <c r="K636" s="46" t="s">
        <v>1409</v>
      </c>
      <c r="L636" s="46" t="s">
        <v>1409</v>
      </c>
      <c r="M636" s="46"/>
      <c r="N636" s="46"/>
      <c r="O636" s="277" t="s">
        <v>782</v>
      </c>
      <c r="P636" s="46" t="s">
        <v>782</v>
      </c>
      <c r="Q636" s="46" t="s">
        <v>782</v>
      </c>
      <c r="R636" s="310"/>
      <c r="S636" s="46" t="s">
        <v>782</v>
      </c>
      <c r="T636" s="46" t="s">
        <v>782</v>
      </c>
      <c r="U636" s="46" t="s">
        <v>782</v>
      </c>
      <c r="V636" s="46" t="s">
        <v>782</v>
      </c>
      <c r="W636" s="46" t="s">
        <v>782</v>
      </c>
      <c r="X636" s="46" t="s">
        <v>782</v>
      </c>
      <c r="Y636" s="46" t="s">
        <v>782</v>
      </c>
      <c r="Z636" s="46" t="s">
        <v>782</v>
      </c>
      <c r="AA636" s="46" t="s">
        <v>782</v>
      </c>
      <c r="AB636" s="356"/>
      <c r="AC636" s="357" t="str">
        <f>R8</f>
        <v>% заселенных растений (органов)</v>
      </c>
      <c r="AD636" s="46"/>
      <c r="AE636" s="353"/>
      <c r="AF636" s="46"/>
      <c r="AG636" s="296"/>
      <c r="AH636" s="408">
        <f t="shared" si="93"/>
        <v>0</v>
      </c>
      <c r="AI636" s="408">
        <f t="shared" si="94"/>
        <v>0</v>
      </c>
      <c r="AJ636" s="408">
        <f t="shared" si="95"/>
        <v>0</v>
      </c>
      <c r="AK636" s="408"/>
      <c r="AL636" s="408">
        <f t="shared" si="96"/>
        <v>0</v>
      </c>
      <c r="AM636" s="408">
        <f t="shared" si="97"/>
        <v>0</v>
      </c>
    </row>
    <row r="637" spans="1:39" s="6" customFormat="1">
      <c r="A637" s="308">
        <v>627</v>
      </c>
      <c r="B637" s="302" t="s">
        <v>1645</v>
      </c>
      <c r="C637" s="54" t="s">
        <v>3022</v>
      </c>
      <c r="D637" s="277" t="s">
        <v>1409</v>
      </c>
      <c r="E637" s="277"/>
      <c r="F637" s="39"/>
      <c r="G637" s="277"/>
      <c r="H637" s="277"/>
      <c r="I637" s="277"/>
      <c r="J637" s="277"/>
      <c r="K637" s="46" t="s">
        <v>1409</v>
      </c>
      <c r="L637" s="46" t="s">
        <v>1409</v>
      </c>
      <c r="M637" s="46"/>
      <c r="N637" s="46"/>
      <c r="O637" s="46" t="s">
        <v>782</v>
      </c>
      <c r="P637" s="46" t="s">
        <v>782</v>
      </c>
      <c r="Q637" s="356"/>
      <c r="R637" s="46" t="s">
        <v>782</v>
      </c>
      <c r="S637" s="46" t="s">
        <v>782</v>
      </c>
      <c r="T637" s="46" t="s">
        <v>782</v>
      </c>
      <c r="U637" s="46" t="s">
        <v>782</v>
      </c>
      <c r="V637" s="46" t="s">
        <v>782</v>
      </c>
      <c r="W637" s="46" t="s">
        <v>782</v>
      </c>
      <c r="X637" s="46" t="s">
        <v>782</v>
      </c>
      <c r="Y637" s="46" t="s">
        <v>782</v>
      </c>
      <c r="Z637" s="46" t="s">
        <v>782</v>
      </c>
      <c r="AA637" s="46" t="s">
        <v>782</v>
      </c>
      <c r="AB637" s="356"/>
      <c r="AC637" s="357" t="str">
        <f>Q8</f>
        <v>экз./растение (орган)</v>
      </c>
      <c r="AD637" s="46"/>
      <c r="AE637" s="353"/>
      <c r="AF637" s="46"/>
      <c r="AG637" s="296"/>
      <c r="AH637" s="408">
        <f t="shared" si="93"/>
        <v>0</v>
      </c>
      <c r="AI637" s="408">
        <f t="shared" si="94"/>
        <v>0</v>
      </c>
      <c r="AJ637" s="408">
        <f t="shared" si="95"/>
        <v>0</v>
      </c>
      <c r="AK637" s="408"/>
      <c r="AL637" s="408">
        <f t="shared" si="96"/>
        <v>0</v>
      </c>
      <c r="AM637" s="408">
        <f t="shared" si="97"/>
        <v>0</v>
      </c>
    </row>
    <row r="638" spans="1:39" s="6" customFormat="1">
      <c r="A638" s="308">
        <v>628</v>
      </c>
      <c r="B638" s="302" t="s">
        <v>1487</v>
      </c>
      <c r="C638" s="54" t="s">
        <v>3022</v>
      </c>
      <c r="D638" s="277" t="s">
        <v>1409</v>
      </c>
      <c r="E638" s="277"/>
      <c r="F638" s="39"/>
      <c r="G638" s="277"/>
      <c r="H638" s="277"/>
      <c r="I638" s="277"/>
      <c r="J638" s="277"/>
      <c r="K638" s="46" t="s">
        <v>1409</v>
      </c>
      <c r="L638" s="46" t="s">
        <v>1409</v>
      </c>
      <c r="M638" s="46"/>
      <c r="N638" s="46"/>
      <c r="O638" s="46" t="s">
        <v>782</v>
      </c>
      <c r="P638" s="46" t="s">
        <v>782</v>
      </c>
      <c r="Q638" s="356"/>
      <c r="R638" s="46" t="s">
        <v>782</v>
      </c>
      <c r="S638" s="46" t="s">
        <v>782</v>
      </c>
      <c r="T638" s="46" t="s">
        <v>782</v>
      </c>
      <c r="U638" s="46" t="s">
        <v>782</v>
      </c>
      <c r="V638" s="46" t="s">
        <v>782</v>
      </c>
      <c r="W638" s="46" t="s">
        <v>782</v>
      </c>
      <c r="X638" s="46" t="s">
        <v>782</v>
      </c>
      <c r="Y638" s="46" t="s">
        <v>782</v>
      </c>
      <c r="Z638" s="46" t="s">
        <v>782</v>
      </c>
      <c r="AA638" s="46" t="s">
        <v>782</v>
      </c>
      <c r="AB638" s="356"/>
      <c r="AC638" s="357" t="str">
        <f>Q8</f>
        <v>экз./растение (орган)</v>
      </c>
      <c r="AD638" s="46"/>
      <c r="AE638" s="353"/>
      <c r="AF638" s="46"/>
      <c r="AG638" s="296"/>
      <c r="AH638" s="408">
        <f t="shared" si="93"/>
        <v>0</v>
      </c>
      <c r="AI638" s="408">
        <f t="shared" si="94"/>
        <v>0</v>
      </c>
      <c r="AJ638" s="408">
        <f t="shared" si="95"/>
        <v>0</v>
      </c>
      <c r="AK638" s="408"/>
      <c r="AL638" s="408">
        <f t="shared" si="96"/>
        <v>0</v>
      </c>
      <c r="AM638" s="408">
        <f t="shared" si="97"/>
        <v>0</v>
      </c>
    </row>
    <row r="639" spans="1:39" s="6" customFormat="1">
      <c r="A639" s="308">
        <v>629</v>
      </c>
      <c r="B639" s="302" t="s">
        <v>1644</v>
      </c>
      <c r="C639" s="54" t="s">
        <v>3022</v>
      </c>
      <c r="D639" s="277" t="s">
        <v>1409</v>
      </c>
      <c r="E639" s="277"/>
      <c r="F639" s="39"/>
      <c r="G639" s="277"/>
      <c r="H639" s="277"/>
      <c r="I639" s="277"/>
      <c r="J639" s="277"/>
      <c r="K639" s="46" t="s">
        <v>1409</v>
      </c>
      <c r="L639" s="46" t="s">
        <v>1409</v>
      </c>
      <c r="M639" s="46"/>
      <c r="N639" s="46"/>
      <c r="O639" s="46" t="s">
        <v>782</v>
      </c>
      <c r="P639" s="46" t="s">
        <v>782</v>
      </c>
      <c r="Q639" s="46" t="s">
        <v>782</v>
      </c>
      <c r="R639" s="46" t="s">
        <v>782</v>
      </c>
      <c r="S639" s="46" t="s">
        <v>782</v>
      </c>
      <c r="T639" s="46" t="s">
        <v>782</v>
      </c>
      <c r="U639" s="46" t="s">
        <v>782</v>
      </c>
      <c r="V639" s="46" t="s">
        <v>782</v>
      </c>
      <c r="W639" s="46" t="s">
        <v>782</v>
      </c>
      <c r="X639" s="46" t="s">
        <v>782</v>
      </c>
      <c r="Y639" s="46" t="s">
        <v>782</v>
      </c>
      <c r="Z639" s="46" t="s">
        <v>782</v>
      </c>
      <c r="AA639" s="46" t="s">
        <v>782</v>
      </c>
      <c r="AB639" s="356"/>
      <c r="AC639" s="357" t="str">
        <f>AB8</f>
        <v>поврежденность, %</v>
      </c>
      <c r="AD639" s="46"/>
      <c r="AE639" s="353"/>
      <c r="AF639" s="46"/>
      <c r="AG639" s="296"/>
      <c r="AH639" s="408">
        <f t="shared" si="93"/>
        <v>0</v>
      </c>
      <c r="AI639" s="408">
        <f t="shared" si="94"/>
        <v>0</v>
      </c>
      <c r="AJ639" s="408">
        <f t="shared" si="95"/>
        <v>0</v>
      </c>
      <c r="AK639" s="408"/>
      <c r="AL639" s="408">
        <f t="shared" si="96"/>
        <v>0</v>
      </c>
      <c r="AM639" s="408">
        <f t="shared" si="97"/>
        <v>0</v>
      </c>
    </row>
    <row r="640" spans="1:39">
      <c r="A640" s="308">
        <v>630</v>
      </c>
      <c r="B640" s="111" t="s">
        <v>1419</v>
      </c>
      <c r="C640" s="54" t="s">
        <v>3022</v>
      </c>
      <c r="D640" s="277" t="s">
        <v>1409</v>
      </c>
      <c r="E640" s="277"/>
      <c r="F640" s="277"/>
      <c r="G640" s="277"/>
      <c r="H640" s="277"/>
      <c r="I640" s="277"/>
      <c r="J640" s="277"/>
      <c r="K640" s="46" t="s">
        <v>1409</v>
      </c>
      <c r="L640" s="46" t="s">
        <v>1409</v>
      </c>
      <c r="M640" s="277"/>
      <c r="N640" s="301"/>
      <c r="O640" s="46" t="s">
        <v>782</v>
      </c>
      <c r="P640" s="46" t="s">
        <v>782</v>
      </c>
      <c r="Q640" s="46" t="s">
        <v>782</v>
      </c>
      <c r="R640" s="46" t="s">
        <v>782</v>
      </c>
      <c r="S640" s="46" t="s">
        <v>782</v>
      </c>
      <c r="T640" s="46" t="s">
        <v>782</v>
      </c>
      <c r="U640" s="46" t="s">
        <v>782</v>
      </c>
      <c r="V640" s="46" t="s">
        <v>782</v>
      </c>
      <c r="W640" s="46" t="s">
        <v>782</v>
      </c>
      <c r="X640" s="46" t="s">
        <v>782</v>
      </c>
      <c r="Y640" s="46" t="s">
        <v>782</v>
      </c>
      <c r="Z640" s="46" t="s">
        <v>782</v>
      </c>
      <c r="AA640" s="46" t="s">
        <v>782</v>
      </c>
      <c r="AB640" s="357" t="s">
        <v>782</v>
      </c>
      <c r="AC640" s="357"/>
      <c r="AD640" s="46"/>
      <c r="AE640" s="353"/>
      <c r="AF640" s="46"/>
      <c r="AG640" s="296"/>
      <c r="AH640" s="408">
        <f t="shared" si="93"/>
        <v>0</v>
      </c>
      <c r="AI640" s="408">
        <f t="shared" si="94"/>
        <v>0</v>
      </c>
      <c r="AJ640" s="408">
        <f t="shared" si="95"/>
        <v>0</v>
      </c>
      <c r="AK640" s="408"/>
      <c r="AL640" s="408">
        <f t="shared" si="96"/>
        <v>0</v>
      </c>
      <c r="AM640" s="408">
        <f t="shared" si="97"/>
        <v>0</v>
      </c>
    </row>
    <row r="641" spans="1:39" s="6" customFormat="1">
      <c r="A641" s="308">
        <v>631</v>
      </c>
      <c r="B641" s="302" t="s">
        <v>1643</v>
      </c>
      <c r="C641" s="54" t="s">
        <v>3022</v>
      </c>
      <c r="D641" s="277" t="s">
        <v>1409</v>
      </c>
      <c r="E641" s="399">
        <f>MAX(E642:E649)</f>
        <v>0</v>
      </c>
      <c r="F641" s="399">
        <f>MAX(F642:F649)</f>
        <v>0</v>
      </c>
      <c r="G641" s="399">
        <f>MAX(G642:G649)</f>
        <v>0</v>
      </c>
      <c r="H641" s="399">
        <f>MAX(H642:H649)</f>
        <v>0</v>
      </c>
      <c r="I641" s="399">
        <f>MAX(I642:I649)</f>
        <v>0</v>
      </c>
      <c r="J641" s="399">
        <f>SUM(J642:J649)</f>
        <v>0</v>
      </c>
      <c r="K641" s="46" t="s">
        <v>1409</v>
      </c>
      <c r="L641" s="46" t="s">
        <v>1409</v>
      </c>
      <c r="M641" s="399">
        <f>SUM(M642:M649)</f>
        <v>0</v>
      </c>
      <c r="N641" s="399">
        <f>SUM(N642:N649)</f>
        <v>0</v>
      </c>
      <c r="O641" s="46" t="s">
        <v>782</v>
      </c>
      <c r="P641" s="46" t="s">
        <v>782</v>
      </c>
      <c r="Q641" s="46" t="s">
        <v>782</v>
      </c>
      <c r="R641" s="46" t="s">
        <v>782</v>
      </c>
      <c r="S641" s="46" t="s">
        <v>782</v>
      </c>
      <c r="T641" s="46" t="s">
        <v>782</v>
      </c>
      <c r="U641" s="46" t="s">
        <v>782</v>
      </c>
      <c r="V641" s="46" t="s">
        <v>782</v>
      </c>
      <c r="W641" s="46" t="s">
        <v>782</v>
      </c>
      <c r="X641" s="46" t="s">
        <v>782</v>
      </c>
      <c r="Y641" s="46" t="s">
        <v>782</v>
      </c>
      <c r="Z641" s="46" t="s">
        <v>782</v>
      </c>
      <c r="AA641" s="46" t="s">
        <v>782</v>
      </c>
      <c r="AB641" s="46" t="s">
        <v>782</v>
      </c>
      <c r="AC641" s="357"/>
      <c r="AD641" s="46"/>
      <c r="AE641" s="353"/>
      <c r="AF641" s="46"/>
      <c r="AG641" s="296"/>
      <c r="AH641" s="408">
        <f t="shared" si="93"/>
        <v>0</v>
      </c>
      <c r="AI641" s="408">
        <f t="shared" si="94"/>
        <v>0</v>
      </c>
      <c r="AJ641" s="408">
        <f t="shared" si="95"/>
        <v>0</v>
      </c>
      <c r="AK641" s="408"/>
      <c r="AL641" s="408">
        <f t="shared" si="96"/>
        <v>0</v>
      </c>
      <c r="AM641" s="408">
        <f t="shared" si="97"/>
        <v>0</v>
      </c>
    </row>
    <row r="642" spans="1:39" s="6" customFormat="1">
      <c r="A642" s="308">
        <v>632</v>
      </c>
      <c r="B642" s="302" t="s">
        <v>1640</v>
      </c>
      <c r="C642" s="54" t="s">
        <v>3022</v>
      </c>
      <c r="D642" s="277" t="s">
        <v>1409</v>
      </c>
      <c r="E642" s="277"/>
      <c r="F642" s="39"/>
      <c r="G642" s="39"/>
      <c r="H642" s="39"/>
      <c r="I642" s="39"/>
      <c r="J642" s="299"/>
      <c r="K642" s="46" t="s">
        <v>1409</v>
      </c>
      <c r="L642" s="46" t="s">
        <v>1409</v>
      </c>
      <c r="M642" s="46"/>
      <c r="N642" s="46"/>
      <c r="O642" s="301" t="s">
        <v>782</v>
      </c>
      <c r="P642" s="301" t="s">
        <v>782</v>
      </c>
      <c r="Q642" s="301" t="s">
        <v>782</v>
      </c>
      <c r="R642" s="301" t="s">
        <v>782</v>
      </c>
      <c r="S642" s="301" t="s">
        <v>782</v>
      </c>
      <c r="T642" s="301" t="s">
        <v>782</v>
      </c>
      <c r="U642" s="301" t="s">
        <v>782</v>
      </c>
      <c r="V642" s="301" t="s">
        <v>782</v>
      </c>
      <c r="W642" s="301" t="s">
        <v>782</v>
      </c>
      <c r="X642" s="301" t="s">
        <v>782</v>
      </c>
      <c r="Y642" s="301" t="s">
        <v>782</v>
      </c>
      <c r="Z642" s="310"/>
      <c r="AA642" s="310"/>
      <c r="AB642" s="301" t="s">
        <v>782</v>
      </c>
      <c r="AC642" s="312"/>
      <c r="AD642" s="301"/>
      <c r="AE642" s="322"/>
      <c r="AF642" s="301"/>
      <c r="AG642" s="296"/>
      <c r="AH642" s="408">
        <f t="shared" si="93"/>
        <v>0</v>
      </c>
      <c r="AI642" s="408">
        <f t="shared" si="94"/>
        <v>0</v>
      </c>
      <c r="AJ642" s="408">
        <f t="shared" si="95"/>
        <v>0</v>
      </c>
      <c r="AK642" s="408"/>
      <c r="AL642" s="408">
        <f t="shared" si="96"/>
        <v>0</v>
      </c>
      <c r="AM642" s="408">
        <f t="shared" si="97"/>
        <v>0</v>
      </c>
    </row>
    <row r="643" spans="1:39" s="6" customFormat="1">
      <c r="A643" s="308">
        <v>633</v>
      </c>
      <c r="B643" s="302" t="s">
        <v>1639</v>
      </c>
      <c r="C643" s="54" t="s">
        <v>3022</v>
      </c>
      <c r="D643" s="277" t="s">
        <v>1409</v>
      </c>
      <c r="E643" s="277"/>
      <c r="F643" s="39"/>
      <c r="G643" s="39"/>
      <c r="H643" s="39"/>
      <c r="I643" s="39"/>
      <c r="J643" s="299"/>
      <c r="K643" s="46" t="s">
        <v>1409</v>
      </c>
      <c r="L643" s="46" t="s">
        <v>1409</v>
      </c>
      <c r="M643" s="46"/>
      <c r="N643" s="46"/>
      <c r="O643" s="277" t="s">
        <v>782</v>
      </c>
      <c r="P643" s="46" t="s">
        <v>782</v>
      </c>
      <c r="Q643" s="46" t="s">
        <v>782</v>
      </c>
      <c r="R643" s="46" t="s">
        <v>782</v>
      </c>
      <c r="S643" s="46" t="s">
        <v>782</v>
      </c>
      <c r="T643" s="46" t="s">
        <v>782</v>
      </c>
      <c r="U643" s="46" t="s">
        <v>782</v>
      </c>
      <c r="V643" s="46" t="s">
        <v>782</v>
      </c>
      <c r="W643" s="46" t="s">
        <v>782</v>
      </c>
      <c r="X643" s="46" t="s">
        <v>782</v>
      </c>
      <c r="Y643" s="46" t="s">
        <v>782</v>
      </c>
      <c r="Z643" s="356"/>
      <c r="AA643" s="356"/>
      <c r="AB643" s="46" t="s">
        <v>782</v>
      </c>
      <c r="AC643" s="357"/>
      <c r="AD643" s="46"/>
      <c r="AE643" s="353"/>
      <c r="AF643" s="46"/>
      <c r="AG643" s="296"/>
      <c r="AH643" s="408">
        <f t="shared" si="93"/>
        <v>0</v>
      </c>
      <c r="AI643" s="408">
        <f t="shared" si="94"/>
        <v>0</v>
      </c>
      <c r="AJ643" s="408">
        <f t="shared" si="95"/>
        <v>0</v>
      </c>
      <c r="AK643" s="408"/>
      <c r="AL643" s="408">
        <f t="shared" si="96"/>
        <v>0</v>
      </c>
      <c r="AM643" s="408">
        <f t="shared" si="97"/>
        <v>0</v>
      </c>
    </row>
    <row r="644" spans="1:39" s="6" customFormat="1">
      <c r="A644" s="308">
        <v>634</v>
      </c>
      <c r="B644" s="302" t="s">
        <v>1660</v>
      </c>
      <c r="C644" s="54" t="s">
        <v>3022</v>
      </c>
      <c r="D644" s="277" t="s">
        <v>1409</v>
      </c>
      <c r="E644" s="277"/>
      <c r="F644" s="39"/>
      <c r="G644" s="39"/>
      <c r="H644" s="39"/>
      <c r="I644" s="39"/>
      <c r="J644" s="299"/>
      <c r="K644" s="46" t="s">
        <v>1409</v>
      </c>
      <c r="L644" s="46" t="s">
        <v>1409</v>
      </c>
      <c r="M644" s="46"/>
      <c r="N644" s="46"/>
      <c r="O644" s="46" t="s">
        <v>782</v>
      </c>
      <c r="P644" s="46" t="s">
        <v>782</v>
      </c>
      <c r="Q644" s="46" t="s">
        <v>782</v>
      </c>
      <c r="R644" s="46" t="s">
        <v>782</v>
      </c>
      <c r="S644" s="46" t="s">
        <v>782</v>
      </c>
      <c r="T644" s="46" t="s">
        <v>782</v>
      </c>
      <c r="U644" s="46" t="s">
        <v>782</v>
      </c>
      <c r="V644" s="46" t="s">
        <v>782</v>
      </c>
      <c r="W644" s="46" t="s">
        <v>782</v>
      </c>
      <c r="X644" s="46" t="s">
        <v>782</v>
      </c>
      <c r="Y644" s="46" t="s">
        <v>782</v>
      </c>
      <c r="Z644" s="356"/>
      <c r="AA644" s="356"/>
      <c r="AB644" s="46" t="s">
        <v>782</v>
      </c>
      <c r="AC644" s="357"/>
      <c r="AD644" s="46"/>
      <c r="AE644" s="353"/>
      <c r="AF644" s="46"/>
      <c r="AG644" s="296"/>
      <c r="AH644" s="408">
        <f t="shared" si="93"/>
        <v>0</v>
      </c>
      <c r="AI644" s="408">
        <f t="shared" si="94"/>
        <v>0</v>
      </c>
      <c r="AJ644" s="408">
        <f t="shared" si="95"/>
        <v>0</v>
      </c>
      <c r="AK644" s="408"/>
      <c r="AL644" s="408">
        <f t="shared" si="96"/>
        <v>0</v>
      </c>
      <c r="AM644" s="408">
        <f t="shared" si="97"/>
        <v>0</v>
      </c>
    </row>
    <row r="645" spans="1:39" s="6" customFormat="1">
      <c r="A645" s="308">
        <v>635</v>
      </c>
      <c r="B645" s="302" t="s">
        <v>1642</v>
      </c>
      <c r="C645" s="54" t="s">
        <v>3022</v>
      </c>
      <c r="D645" s="277" t="s">
        <v>1409</v>
      </c>
      <c r="E645" s="277"/>
      <c r="F645" s="39"/>
      <c r="G645" s="39"/>
      <c r="H645" s="39"/>
      <c r="I645" s="39"/>
      <c r="J645" s="299"/>
      <c r="K645" s="46" t="s">
        <v>1409</v>
      </c>
      <c r="L645" s="46" t="s">
        <v>1409</v>
      </c>
      <c r="M645" s="46"/>
      <c r="N645" s="46"/>
      <c r="O645" s="46" t="s">
        <v>782</v>
      </c>
      <c r="P645" s="46" t="s">
        <v>782</v>
      </c>
      <c r="Q645" s="46" t="s">
        <v>782</v>
      </c>
      <c r="R645" s="46" t="s">
        <v>782</v>
      </c>
      <c r="S645" s="46" t="s">
        <v>782</v>
      </c>
      <c r="T645" s="46" t="s">
        <v>782</v>
      </c>
      <c r="U645" s="46" t="s">
        <v>782</v>
      </c>
      <c r="V645" s="46" t="s">
        <v>782</v>
      </c>
      <c r="W645" s="46" t="s">
        <v>782</v>
      </c>
      <c r="X645" s="46" t="s">
        <v>782</v>
      </c>
      <c r="Y645" s="46" t="s">
        <v>782</v>
      </c>
      <c r="Z645" s="356"/>
      <c r="AA645" s="356"/>
      <c r="AB645" s="46" t="s">
        <v>782</v>
      </c>
      <c r="AC645" s="357"/>
      <c r="AD645" s="46"/>
      <c r="AE645" s="353"/>
      <c r="AF645" s="46"/>
      <c r="AG645" s="296"/>
      <c r="AH645" s="408">
        <f t="shared" si="93"/>
        <v>0</v>
      </c>
      <c r="AI645" s="408">
        <f t="shared" si="94"/>
        <v>0</v>
      </c>
      <c r="AJ645" s="408">
        <f t="shared" si="95"/>
        <v>0</v>
      </c>
      <c r="AK645" s="408"/>
      <c r="AL645" s="408">
        <f t="shared" si="96"/>
        <v>0</v>
      </c>
      <c r="AM645" s="408">
        <f t="shared" si="97"/>
        <v>0</v>
      </c>
    </row>
    <row r="646" spans="1:39" s="6" customFormat="1">
      <c r="A646" s="308">
        <v>636</v>
      </c>
      <c r="B646" s="302" t="s">
        <v>1450</v>
      </c>
      <c r="C646" s="54" t="s">
        <v>3022</v>
      </c>
      <c r="D646" s="277" t="s">
        <v>1409</v>
      </c>
      <c r="E646" s="277"/>
      <c r="F646" s="39"/>
      <c r="G646" s="39"/>
      <c r="H646" s="39"/>
      <c r="I646" s="39"/>
      <c r="J646" s="299"/>
      <c r="K646" s="46" t="s">
        <v>1409</v>
      </c>
      <c r="L646" s="46" t="s">
        <v>1409</v>
      </c>
      <c r="M646" s="46"/>
      <c r="N646" s="46"/>
      <c r="O646" s="46" t="s">
        <v>782</v>
      </c>
      <c r="P646" s="46" t="s">
        <v>782</v>
      </c>
      <c r="Q646" s="46" t="s">
        <v>782</v>
      </c>
      <c r="R646" s="46" t="s">
        <v>782</v>
      </c>
      <c r="S646" s="46" t="s">
        <v>782</v>
      </c>
      <c r="T646" s="46" t="s">
        <v>782</v>
      </c>
      <c r="U646" s="46" t="s">
        <v>782</v>
      </c>
      <c r="V646" s="46" t="s">
        <v>782</v>
      </c>
      <c r="W646" s="46" t="s">
        <v>782</v>
      </c>
      <c r="X646" s="46" t="s">
        <v>782</v>
      </c>
      <c r="Y646" s="46" t="s">
        <v>782</v>
      </c>
      <c r="Z646" s="356"/>
      <c r="AA646" s="356"/>
      <c r="AB646" s="46" t="s">
        <v>782</v>
      </c>
      <c r="AC646" s="357"/>
      <c r="AD646" s="46"/>
      <c r="AE646" s="353"/>
      <c r="AF646" s="46"/>
      <c r="AG646" s="296"/>
      <c r="AH646" s="408">
        <f t="shared" si="93"/>
        <v>0</v>
      </c>
      <c r="AI646" s="408">
        <f t="shared" si="94"/>
        <v>0</v>
      </c>
      <c r="AJ646" s="408">
        <f t="shared" si="95"/>
        <v>0</v>
      </c>
      <c r="AK646" s="408"/>
      <c r="AL646" s="408">
        <f t="shared" si="96"/>
        <v>0</v>
      </c>
      <c r="AM646" s="408">
        <f t="shared" si="97"/>
        <v>0</v>
      </c>
    </row>
    <row r="647" spans="1:39" s="6" customFormat="1">
      <c r="A647" s="308">
        <v>637</v>
      </c>
      <c r="B647" s="302" t="s">
        <v>1451</v>
      </c>
      <c r="C647" s="54" t="s">
        <v>3022</v>
      </c>
      <c r="D647" s="277" t="s">
        <v>1409</v>
      </c>
      <c r="E647" s="277"/>
      <c r="F647" s="39"/>
      <c r="G647" s="39"/>
      <c r="H647" s="39"/>
      <c r="I647" s="39"/>
      <c r="J647" s="299"/>
      <c r="K647" s="46" t="s">
        <v>1409</v>
      </c>
      <c r="L647" s="46" t="s">
        <v>1409</v>
      </c>
      <c r="M647" s="46"/>
      <c r="N647" s="46"/>
      <c r="O647" s="46" t="s">
        <v>782</v>
      </c>
      <c r="P647" s="46" t="s">
        <v>782</v>
      </c>
      <c r="Q647" s="46" t="s">
        <v>782</v>
      </c>
      <c r="R647" s="46" t="s">
        <v>782</v>
      </c>
      <c r="S647" s="46" t="s">
        <v>782</v>
      </c>
      <c r="T647" s="46" t="s">
        <v>782</v>
      </c>
      <c r="U647" s="46" t="s">
        <v>782</v>
      </c>
      <c r="V647" s="46" t="s">
        <v>782</v>
      </c>
      <c r="W647" s="46" t="s">
        <v>782</v>
      </c>
      <c r="X647" s="46" t="s">
        <v>782</v>
      </c>
      <c r="Y647" s="46" t="s">
        <v>782</v>
      </c>
      <c r="Z647" s="356"/>
      <c r="AA647" s="356"/>
      <c r="AB647" s="46" t="s">
        <v>782</v>
      </c>
      <c r="AC647" s="357"/>
      <c r="AD647" s="46"/>
      <c r="AE647" s="353"/>
      <c r="AF647" s="46"/>
      <c r="AG647" s="296"/>
      <c r="AH647" s="408">
        <f t="shared" si="93"/>
        <v>0</v>
      </c>
      <c r="AI647" s="408">
        <f t="shared" si="94"/>
        <v>0</v>
      </c>
      <c r="AJ647" s="408">
        <f t="shared" si="95"/>
        <v>0</v>
      </c>
      <c r="AK647" s="408"/>
      <c r="AL647" s="408">
        <f t="shared" si="96"/>
        <v>0</v>
      </c>
      <c r="AM647" s="408">
        <f t="shared" si="97"/>
        <v>0</v>
      </c>
    </row>
    <row r="648" spans="1:39" s="6" customFormat="1">
      <c r="A648" s="308">
        <v>638</v>
      </c>
      <c r="B648" s="302" t="s">
        <v>1659</v>
      </c>
      <c r="C648" s="54" t="s">
        <v>3022</v>
      </c>
      <c r="D648" s="277" t="s">
        <v>1409</v>
      </c>
      <c r="E648" s="277"/>
      <c r="F648" s="39"/>
      <c r="G648" s="39"/>
      <c r="H648" s="39"/>
      <c r="I648" s="39"/>
      <c r="J648" s="299"/>
      <c r="K648" s="46" t="s">
        <v>1409</v>
      </c>
      <c r="L648" s="46" t="s">
        <v>1409</v>
      </c>
      <c r="M648" s="46"/>
      <c r="N648" s="46"/>
      <c r="O648" s="46" t="s">
        <v>782</v>
      </c>
      <c r="P648" s="46" t="s">
        <v>782</v>
      </c>
      <c r="Q648" s="46" t="s">
        <v>782</v>
      </c>
      <c r="R648" s="46" t="s">
        <v>782</v>
      </c>
      <c r="S648" s="46" t="s">
        <v>782</v>
      </c>
      <c r="T648" s="46" t="s">
        <v>782</v>
      </c>
      <c r="U648" s="46" t="s">
        <v>782</v>
      </c>
      <c r="V648" s="46" t="s">
        <v>782</v>
      </c>
      <c r="W648" s="46" t="s">
        <v>782</v>
      </c>
      <c r="X648" s="46" t="s">
        <v>782</v>
      </c>
      <c r="Y648" s="46" t="s">
        <v>782</v>
      </c>
      <c r="Z648" s="356"/>
      <c r="AA648" s="356"/>
      <c r="AB648" s="46" t="s">
        <v>782</v>
      </c>
      <c r="AC648" s="357"/>
      <c r="AD648" s="46"/>
      <c r="AE648" s="353"/>
      <c r="AF648" s="46"/>
      <c r="AG648" s="296"/>
      <c r="AH648" s="408">
        <f t="shared" si="93"/>
        <v>0</v>
      </c>
      <c r="AI648" s="408">
        <f t="shared" si="94"/>
        <v>0</v>
      </c>
      <c r="AJ648" s="408">
        <f t="shared" si="95"/>
        <v>0</v>
      </c>
      <c r="AK648" s="408"/>
      <c r="AL648" s="408">
        <f t="shared" si="96"/>
        <v>0</v>
      </c>
      <c r="AM648" s="408">
        <f t="shared" si="97"/>
        <v>0</v>
      </c>
    </row>
    <row r="649" spans="1:39">
      <c r="A649" s="308">
        <v>639</v>
      </c>
      <c r="B649" s="111" t="s">
        <v>1638</v>
      </c>
      <c r="C649" s="54" t="s">
        <v>3022</v>
      </c>
      <c r="D649" s="277" t="s">
        <v>1409</v>
      </c>
      <c r="E649" s="277"/>
      <c r="F649" s="277"/>
      <c r="G649" s="277"/>
      <c r="H649" s="277"/>
      <c r="I649" s="277"/>
      <c r="J649" s="299"/>
      <c r="K649" s="46" t="s">
        <v>1409</v>
      </c>
      <c r="L649" s="46" t="s">
        <v>1409</v>
      </c>
      <c r="M649" s="277"/>
      <c r="N649" s="301"/>
      <c r="O649" s="46" t="s">
        <v>782</v>
      </c>
      <c r="P649" s="46" t="s">
        <v>782</v>
      </c>
      <c r="Q649" s="46" t="s">
        <v>782</v>
      </c>
      <c r="R649" s="46" t="s">
        <v>782</v>
      </c>
      <c r="S649" s="46" t="s">
        <v>782</v>
      </c>
      <c r="T649" s="46" t="s">
        <v>782</v>
      </c>
      <c r="U649" s="46" t="s">
        <v>782</v>
      </c>
      <c r="V649" s="46" t="s">
        <v>782</v>
      </c>
      <c r="W649" s="46" t="s">
        <v>782</v>
      </c>
      <c r="X649" s="46" t="s">
        <v>782</v>
      </c>
      <c r="Y649" s="46" t="s">
        <v>782</v>
      </c>
      <c r="Z649" s="356"/>
      <c r="AA649" s="356"/>
      <c r="AB649" s="46" t="s">
        <v>782</v>
      </c>
      <c r="AC649" s="357"/>
      <c r="AD649" s="46"/>
      <c r="AE649" s="353"/>
      <c r="AF649" s="46"/>
      <c r="AG649" s="296"/>
      <c r="AH649" s="408">
        <f t="shared" si="93"/>
        <v>0</v>
      </c>
      <c r="AI649" s="408">
        <f t="shared" si="94"/>
        <v>0</v>
      </c>
      <c r="AJ649" s="408">
        <f t="shared" si="95"/>
        <v>0</v>
      </c>
      <c r="AK649" s="408"/>
      <c r="AL649" s="408">
        <f t="shared" si="96"/>
        <v>0</v>
      </c>
      <c r="AM649" s="408">
        <f t="shared" si="97"/>
        <v>0</v>
      </c>
    </row>
    <row r="650" spans="1:39" s="6" customFormat="1" ht="41.4">
      <c r="A650" s="308">
        <v>640</v>
      </c>
      <c r="B650" s="302" t="s">
        <v>1658</v>
      </c>
      <c r="C650" s="54" t="s">
        <v>3022</v>
      </c>
      <c r="D650" s="277"/>
      <c r="E650" s="399">
        <f>MAX(E651,E658)</f>
        <v>0</v>
      </c>
      <c r="F650" s="399">
        <f>SUM(F651,F658)</f>
        <v>0</v>
      </c>
      <c r="G650" s="399">
        <f>MAX(G651,G658)</f>
        <v>0</v>
      </c>
      <c r="H650" s="399">
        <f>MAX(H651,H658)</f>
        <v>0</v>
      </c>
      <c r="I650" s="399">
        <f>MAX(I651,I658)</f>
        <v>0</v>
      </c>
      <c r="J650" s="399">
        <f>SUM(J651,J658)</f>
        <v>0</v>
      </c>
      <c r="K650" s="46" t="s">
        <v>1409</v>
      </c>
      <c r="L650" s="46" t="s">
        <v>1409</v>
      </c>
      <c r="M650" s="399">
        <f>SUM(M651,M658)</f>
        <v>0</v>
      </c>
      <c r="N650" s="399">
        <f>SUM(N651,N658)</f>
        <v>0</v>
      </c>
      <c r="O650" s="46" t="s">
        <v>782</v>
      </c>
      <c r="P650" s="46" t="s">
        <v>782</v>
      </c>
      <c r="Q650" s="46" t="s">
        <v>782</v>
      </c>
      <c r="R650" s="46" t="s">
        <v>782</v>
      </c>
      <c r="S650" s="46" t="s">
        <v>782</v>
      </c>
      <c r="T650" s="46" t="s">
        <v>782</v>
      </c>
      <c r="U650" s="46" t="s">
        <v>782</v>
      </c>
      <c r="V650" s="46" t="s">
        <v>782</v>
      </c>
      <c r="W650" s="46" t="s">
        <v>782</v>
      </c>
      <c r="X650" s="46" t="s">
        <v>782</v>
      </c>
      <c r="Y650" s="46" t="s">
        <v>782</v>
      </c>
      <c r="Z650" s="46" t="s">
        <v>782</v>
      </c>
      <c r="AA650" s="46" t="s">
        <v>782</v>
      </c>
      <c r="AB650" s="46" t="s">
        <v>782</v>
      </c>
      <c r="AC650" s="357"/>
      <c r="AD650" s="46"/>
      <c r="AE650" s="353"/>
      <c r="AF650" s="46"/>
      <c r="AG650" s="400">
        <f>D650-E650</f>
        <v>0</v>
      </c>
      <c r="AH650" s="408">
        <f t="shared" si="93"/>
        <v>0</v>
      </c>
      <c r="AI650" s="408">
        <f t="shared" si="94"/>
        <v>0</v>
      </c>
      <c r="AJ650" s="408">
        <f t="shared" si="95"/>
        <v>0</v>
      </c>
      <c r="AK650" s="408">
        <f>D650-I650</f>
        <v>0</v>
      </c>
      <c r="AL650" s="408">
        <f t="shared" si="96"/>
        <v>0</v>
      </c>
      <c r="AM650" s="408">
        <f t="shared" si="97"/>
        <v>0</v>
      </c>
    </row>
    <row r="651" spans="1:39" s="6" customFormat="1">
      <c r="A651" s="308">
        <v>641</v>
      </c>
      <c r="B651" s="302" t="s">
        <v>1647</v>
      </c>
      <c r="C651" s="54" t="s">
        <v>3022</v>
      </c>
      <c r="D651" s="277" t="s">
        <v>1409</v>
      </c>
      <c r="E651" s="399">
        <f>MAX(E652:E657)</f>
        <v>0</v>
      </c>
      <c r="F651" s="399">
        <f>MAX(F652:F657)</f>
        <v>0</v>
      </c>
      <c r="G651" s="399">
        <f>MAX(G652:G657)</f>
        <v>0</v>
      </c>
      <c r="H651" s="399">
        <f>MAX(H652:H657)</f>
        <v>0</v>
      </c>
      <c r="I651" s="399">
        <f>MAX(I652:I657)</f>
        <v>0</v>
      </c>
      <c r="J651" s="399">
        <f>SUM(J652:J657)</f>
        <v>0</v>
      </c>
      <c r="K651" s="46" t="s">
        <v>1409</v>
      </c>
      <c r="L651" s="46" t="s">
        <v>1409</v>
      </c>
      <c r="M651" s="399">
        <f>SUM(M652:M657)</f>
        <v>0</v>
      </c>
      <c r="N651" s="399">
        <f>SUM(N652:N657)</f>
        <v>0</v>
      </c>
      <c r="O651" s="301" t="s">
        <v>782</v>
      </c>
      <c r="P651" s="301" t="s">
        <v>782</v>
      </c>
      <c r="Q651" s="301" t="s">
        <v>782</v>
      </c>
      <c r="R651" s="301" t="s">
        <v>782</v>
      </c>
      <c r="S651" s="301" t="s">
        <v>782</v>
      </c>
      <c r="T651" s="301" t="s">
        <v>782</v>
      </c>
      <c r="U651" s="301" t="s">
        <v>782</v>
      </c>
      <c r="V651" s="301" t="s">
        <v>782</v>
      </c>
      <c r="W651" s="301" t="s">
        <v>782</v>
      </c>
      <c r="X651" s="301" t="s">
        <v>782</v>
      </c>
      <c r="Y651" s="301" t="s">
        <v>782</v>
      </c>
      <c r="Z651" s="301" t="s">
        <v>782</v>
      </c>
      <c r="AA651" s="301" t="s">
        <v>782</v>
      </c>
      <c r="AB651" s="301" t="s">
        <v>782</v>
      </c>
      <c r="AC651" s="312"/>
      <c r="AD651" s="301"/>
      <c r="AE651" s="322"/>
      <c r="AF651" s="301"/>
      <c r="AG651" s="296"/>
      <c r="AH651" s="408">
        <f t="shared" si="93"/>
        <v>0</v>
      </c>
      <c r="AI651" s="408">
        <f t="shared" si="94"/>
        <v>0</v>
      </c>
      <c r="AJ651" s="408">
        <f t="shared" si="95"/>
        <v>0</v>
      </c>
      <c r="AK651" s="408"/>
      <c r="AL651" s="408">
        <f t="shared" si="96"/>
        <v>0</v>
      </c>
      <c r="AM651" s="408">
        <f t="shared" si="97"/>
        <v>0</v>
      </c>
    </row>
    <row r="652" spans="1:39" s="6" customFormat="1" ht="23.25" customHeight="1">
      <c r="A652" s="308">
        <v>642</v>
      </c>
      <c r="B652" s="302" t="s">
        <v>1646</v>
      </c>
      <c r="C652" s="54" t="s">
        <v>3022</v>
      </c>
      <c r="D652" s="277" t="s">
        <v>1409</v>
      </c>
      <c r="E652" s="277"/>
      <c r="F652" s="39"/>
      <c r="G652" s="277"/>
      <c r="H652" s="277"/>
      <c r="I652" s="277"/>
      <c r="J652" s="277"/>
      <c r="K652" s="46" t="s">
        <v>1409</v>
      </c>
      <c r="L652" s="46" t="s">
        <v>1409</v>
      </c>
      <c r="M652" s="46"/>
      <c r="N652" s="46"/>
      <c r="O652" s="277" t="s">
        <v>782</v>
      </c>
      <c r="P652" s="46" t="s">
        <v>782</v>
      </c>
      <c r="Q652" s="356"/>
      <c r="R652" s="46" t="s">
        <v>782</v>
      </c>
      <c r="S652" s="46" t="s">
        <v>782</v>
      </c>
      <c r="T652" s="46" t="s">
        <v>782</v>
      </c>
      <c r="U652" s="46" t="s">
        <v>782</v>
      </c>
      <c r="V652" s="46" t="s">
        <v>782</v>
      </c>
      <c r="W652" s="46" t="s">
        <v>782</v>
      </c>
      <c r="X652" s="46" t="s">
        <v>782</v>
      </c>
      <c r="Y652" s="356"/>
      <c r="Z652" s="46" t="s">
        <v>782</v>
      </c>
      <c r="AA652" s="46" t="s">
        <v>782</v>
      </c>
      <c r="AB652" s="356"/>
      <c r="AC652" s="357" t="str">
        <f>Q8</f>
        <v>экз./растение (орган)</v>
      </c>
      <c r="AD652" s="46"/>
      <c r="AE652" s="353"/>
      <c r="AF652" s="46"/>
      <c r="AG652" s="296"/>
      <c r="AH652" s="408">
        <f t="shared" ref="AH652:AH713" si="100">F652-E652</f>
        <v>0</v>
      </c>
      <c r="AI652" s="408">
        <f t="shared" ref="AI652:AI705" si="101">E652-G652</f>
        <v>0</v>
      </c>
      <c r="AJ652" s="408">
        <f t="shared" ref="AJ652:AJ705" si="102">G652-H652</f>
        <v>0</v>
      </c>
      <c r="AK652" s="408"/>
      <c r="AL652" s="408">
        <f t="shared" ref="AL652:AL713" si="103">J652-I652</f>
        <v>0</v>
      </c>
      <c r="AM652" s="408">
        <f t="shared" ref="AM652:AM715" si="104">J652-M652</f>
        <v>0</v>
      </c>
    </row>
    <row r="653" spans="1:39" s="6" customFormat="1">
      <c r="A653" s="308">
        <v>643</v>
      </c>
      <c r="B653" s="302" t="s">
        <v>1442</v>
      </c>
      <c r="C653" s="54" t="s">
        <v>3022</v>
      </c>
      <c r="D653" s="277" t="s">
        <v>1409</v>
      </c>
      <c r="E653" s="277"/>
      <c r="F653" s="39"/>
      <c r="G653" s="277"/>
      <c r="H653" s="277"/>
      <c r="I653" s="277"/>
      <c r="J653" s="277"/>
      <c r="K653" s="46" t="s">
        <v>1409</v>
      </c>
      <c r="L653" s="46" t="s">
        <v>1409</v>
      </c>
      <c r="M653" s="46"/>
      <c r="N653" s="46"/>
      <c r="O653" s="277" t="s">
        <v>782</v>
      </c>
      <c r="P653" s="46" t="s">
        <v>782</v>
      </c>
      <c r="Q653" s="46" t="s">
        <v>782</v>
      </c>
      <c r="R653" s="310"/>
      <c r="S653" s="46" t="s">
        <v>782</v>
      </c>
      <c r="T653" s="46" t="s">
        <v>782</v>
      </c>
      <c r="U653" s="46" t="s">
        <v>782</v>
      </c>
      <c r="V653" s="46" t="s">
        <v>782</v>
      </c>
      <c r="W653" s="46" t="s">
        <v>782</v>
      </c>
      <c r="X653" s="46" t="s">
        <v>782</v>
      </c>
      <c r="Y653" s="46" t="s">
        <v>782</v>
      </c>
      <c r="Z653" s="46" t="s">
        <v>782</v>
      </c>
      <c r="AA653" s="46" t="s">
        <v>782</v>
      </c>
      <c r="AB653" s="356"/>
      <c r="AC653" s="357" t="str">
        <f>R8</f>
        <v>% заселенных растений (органов)</v>
      </c>
      <c r="AD653" s="46"/>
      <c r="AE653" s="353"/>
      <c r="AF653" s="46"/>
      <c r="AG653" s="296"/>
      <c r="AH653" s="408">
        <f t="shared" si="100"/>
        <v>0</v>
      </c>
      <c r="AI653" s="408">
        <f t="shared" si="101"/>
        <v>0</v>
      </c>
      <c r="AJ653" s="408">
        <f t="shared" si="102"/>
        <v>0</v>
      </c>
      <c r="AK653" s="408"/>
      <c r="AL653" s="408">
        <f t="shared" si="103"/>
        <v>0</v>
      </c>
      <c r="AM653" s="408">
        <f t="shared" si="104"/>
        <v>0</v>
      </c>
    </row>
    <row r="654" spans="1:39" s="6" customFormat="1">
      <c r="A654" s="308">
        <v>644</v>
      </c>
      <c r="B654" s="302" t="s">
        <v>1645</v>
      </c>
      <c r="C654" s="54" t="s">
        <v>3022</v>
      </c>
      <c r="D654" s="277" t="s">
        <v>1409</v>
      </c>
      <c r="E654" s="277"/>
      <c r="F654" s="39"/>
      <c r="G654" s="277"/>
      <c r="H654" s="277"/>
      <c r="I654" s="277"/>
      <c r="J654" s="277"/>
      <c r="K654" s="46" t="s">
        <v>1409</v>
      </c>
      <c r="L654" s="46" t="s">
        <v>1409</v>
      </c>
      <c r="M654" s="46"/>
      <c r="N654" s="46"/>
      <c r="O654" s="46" t="s">
        <v>782</v>
      </c>
      <c r="P654" s="46" t="s">
        <v>782</v>
      </c>
      <c r="Q654" s="356"/>
      <c r="R654" s="46" t="s">
        <v>782</v>
      </c>
      <c r="S654" s="46" t="s">
        <v>782</v>
      </c>
      <c r="T654" s="46" t="s">
        <v>782</v>
      </c>
      <c r="U654" s="46" t="s">
        <v>782</v>
      </c>
      <c r="V654" s="46" t="s">
        <v>782</v>
      </c>
      <c r="W654" s="46" t="s">
        <v>782</v>
      </c>
      <c r="X654" s="46" t="s">
        <v>782</v>
      </c>
      <c r="Y654" s="46" t="s">
        <v>782</v>
      </c>
      <c r="Z654" s="46" t="s">
        <v>782</v>
      </c>
      <c r="AA654" s="46" t="s">
        <v>782</v>
      </c>
      <c r="AB654" s="356"/>
      <c r="AC654" s="357" t="str">
        <f>Q8</f>
        <v>экз./растение (орган)</v>
      </c>
      <c r="AD654" s="46"/>
      <c r="AE654" s="353"/>
      <c r="AF654" s="46"/>
      <c r="AG654" s="296"/>
      <c r="AH654" s="408">
        <f t="shared" si="100"/>
        <v>0</v>
      </c>
      <c r="AI654" s="408">
        <f t="shared" si="101"/>
        <v>0</v>
      </c>
      <c r="AJ654" s="408">
        <f t="shared" si="102"/>
        <v>0</v>
      </c>
      <c r="AK654" s="408"/>
      <c r="AL654" s="408">
        <f t="shared" si="103"/>
        <v>0</v>
      </c>
      <c r="AM654" s="408">
        <f t="shared" si="104"/>
        <v>0</v>
      </c>
    </row>
    <row r="655" spans="1:39" s="6" customFormat="1">
      <c r="A655" s="308">
        <v>645</v>
      </c>
      <c r="B655" s="302" t="s">
        <v>1487</v>
      </c>
      <c r="C655" s="54" t="s">
        <v>3022</v>
      </c>
      <c r="D655" s="277" t="s">
        <v>1409</v>
      </c>
      <c r="E655" s="277"/>
      <c r="F655" s="39"/>
      <c r="G655" s="277"/>
      <c r="H655" s="277"/>
      <c r="I655" s="277"/>
      <c r="J655" s="277"/>
      <c r="K655" s="46" t="s">
        <v>1409</v>
      </c>
      <c r="L655" s="46" t="s">
        <v>1409</v>
      </c>
      <c r="M655" s="46"/>
      <c r="N655" s="46"/>
      <c r="O655" s="46" t="s">
        <v>782</v>
      </c>
      <c r="P655" s="46" t="s">
        <v>782</v>
      </c>
      <c r="Q655" s="356"/>
      <c r="R655" s="46" t="s">
        <v>782</v>
      </c>
      <c r="S655" s="46" t="s">
        <v>782</v>
      </c>
      <c r="T655" s="46" t="s">
        <v>782</v>
      </c>
      <c r="U655" s="46" t="s">
        <v>782</v>
      </c>
      <c r="V655" s="46" t="s">
        <v>782</v>
      </c>
      <c r="W655" s="46" t="s">
        <v>782</v>
      </c>
      <c r="X655" s="46" t="s">
        <v>782</v>
      </c>
      <c r="Y655" s="46" t="s">
        <v>782</v>
      </c>
      <c r="Z655" s="46" t="s">
        <v>782</v>
      </c>
      <c r="AA655" s="46" t="s">
        <v>782</v>
      </c>
      <c r="AB655" s="356"/>
      <c r="AC655" s="357" t="str">
        <f>Q8</f>
        <v>экз./растение (орган)</v>
      </c>
      <c r="AD655" s="46"/>
      <c r="AE655" s="353"/>
      <c r="AF655" s="46"/>
      <c r="AG655" s="296"/>
      <c r="AH655" s="408">
        <f t="shared" si="100"/>
        <v>0</v>
      </c>
      <c r="AI655" s="408">
        <f t="shared" si="101"/>
        <v>0</v>
      </c>
      <c r="AJ655" s="408">
        <f t="shared" si="102"/>
        <v>0</v>
      </c>
      <c r="AK655" s="408"/>
      <c r="AL655" s="408">
        <f t="shared" si="103"/>
        <v>0</v>
      </c>
      <c r="AM655" s="408">
        <f t="shared" si="104"/>
        <v>0</v>
      </c>
    </row>
    <row r="656" spans="1:39" s="6" customFormat="1">
      <c r="A656" s="308">
        <v>646</v>
      </c>
      <c r="B656" s="302" t="s">
        <v>1644</v>
      </c>
      <c r="C656" s="54" t="s">
        <v>3022</v>
      </c>
      <c r="D656" s="277" t="s">
        <v>1409</v>
      </c>
      <c r="E656" s="277"/>
      <c r="F656" s="39"/>
      <c r="G656" s="277"/>
      <c r="H656" s="277"/>
      <c r="I656" s="277"/>
      <c r="J656" s="277"/>
      <c r="K656" s="46" t="s">
        <v>1409</v>
      </c>
      <c r="L656" s="46" t="s">
        <v>1409</v>
      </c>
      <c r="M656" s="46"/>
      <c r="N656" s="46"/>
      <c r="O656" s="46" t="s">
        <v>782</v>
      </c>
      <c r="P656" s="46" t="s">
        <v>782</v>
      </c>
      <c r="Q656" s="46" t="s">
        <v>782</v>
      </c>
      <c r="R656" s="46" t="s">
        <v>782</v>
      </c>
      <c r="S656" s="46" t="s">
        <v>782</v>
      </c>
      <c r="T656" s="46" t="s">
        <v>782</v>
      </c>
      <c r="U656" s="46" t="s">
        <v>782</v>
      </c>
      <c r="V656" s="46" t="s">
        <v>782</v>
      </c>
      <c r="W656" s="46" t="s">
        <v>782</v>
      </c>
      <c r="X656" s="46" t="s">
        <v>782</v>
      </c>
      <c r="Y656" s="46" t="s">
        <v>782</v>
      </c>
      <c r="Z656" s="46" t="s">
        <v>782</v>
      </c>
      <c r="AA656" s="46" t="s">
        <v>782</v>
      </c>
      <c r="AB656" s="356"/>
      <c r="AC656" s="357" t="str">
        <f>AB8</f>
        <v>поврежденность, %</v>
      </c>
      <c r="AD656" s="46"/>
      <c r="AE656" s="353"/>
      <c r="AF656" s="46"/>
      <c r="AG656" s="296"/>
      <c r="AH656" s="408">
        <f t="shared" si="100"/>
        <v>0</v>
      </c>
      <c r="AI656" s="408">
        <f t="shared" si="101"/>
        <v>0</v>
      </c>
      <c r="AJ656" s="408">
        <f t="shared" si="102"/>
        <v>0</v>
      </c>
      <c r="AK656" s="408"/>
      <c r="AL656" s="408">
        <f t="shared" si="103"/>
        <v>0</v>
      </c>
      <c r="AM656" s="408">
        <f t="shared" si="104"/>
        <v>0</v>
      </c>
    </row>
    <row r="657" spans="1:39">
      <c r="A657" s="308">
        <v>647</v>
      </c>
      <c r="B657" s="111" t="s">
        <v>1419</v>
      </c>
      <c r="C657" s="54" t="s">
        <v>3022</v>
      </c>
      <c r="D657" s="277" t="s">
        <v>1409</v>
      </c>
      <c r="E657" s="277"/>
      <c r="F657" s="277"/>
      <c r="G657" s="277"/>
      <c r="H657" s="277"/>
      <c r="I657" s="277"/>
      <c r="J657" s="277"/>
      <c r="K657" s="46" t="s">
        <v>1409</v>
      </c>
      <c r="L657" s="46" t="s">
        <v>1409</v>
      </c>
      <c r="M657" s="277"/>
      <c r="N657" s="301"/>
      <c r="O657" s="46" t="s">
        <v>782</v>
      </c>
      <c r="P657" s="46" t="s">
        <v>782</v>
      </c>
      <c r="Q657" s="46" t="s">
        <v>782</v>
      </c>
      <c r="R657" s="46" t="s">
        <v>782</v>
      </c>
      <c r="S657" s="46" t="s">
        <v>782</v>
      </c>
      <c r="T657" s="46" t="s">
        <v>782</v>
      </c>
      <c r="U657" s="46" t="s">
        <v>782</v>
      </c>
      <c r="V657" s="46" t="s">
        <v>782</v>
      </c>
      <c r="W657" s="46" t="s">
        <v>782</v>
      </c>
      <c r="X657" s="46" t="s">
        <v>782</v>
      </c>
      <c r="Y657" s="46" t="s">
        <v>782</v>
      </c>
      <c r="Z657" s="46" t="s">
        <v>782</v>
      </c>
      <c r="AA657" s="46" t="s">
        <v>782</v>
      </c>
      <c r="AB657" s="357" t="s">
        <v>782</v>
      </c>
      <c r="AC657" s="357"/>
      <c r="AD657" s="46"/>
      <c r="AE657" s="353"/>
      <c r="AF657" s="46"/>
      <c r="AG657" s="296"/>
      <c r="AH657" s="408">
        <f t="shared" si="100"/>
        <v>0</v>
      </c>
      <c r="AI657" s="408">
        <f t="shared" si="101"/>
        <v>0</v>
      </c>
      <c r="AJ657" s="408">
        <f t="shared" si="102"/>
        <v>0</v>
      </c>
      <c r="AK657" s="408"/>
      <c r="AL657" s="408">
        <f t="shared" si="103"/>
        <v>0</v>
      </c>
      <c r="AM657" s="408">
        <f t="shared" si="104"/>
        <v>0</v>
      </c>
    </row>
    <row r="658" spans="1:39" s="6" customFormat="1">
      <c r="A658" s="308">
        <v>648</v>
      </c>
      <c r="B658" s="302" t="s">
        <v>1643</v>
      </c>
      <c r="C658" s="54" t="s">
        <v>3022</v>
      </c>
      <c r="D658" s="277" t="s">
        <v>1409</v>
      </c>
      <c r="E658" s="399">
        <f>MAX(E659:E662)</f>
        <v>0</v>
      </c>
      <c r="F658" s="399">
        <f>MAX(F659:F662)</f>
        <v>0</v>
      </c>
      <c r="G658" s="399">
        <f>MAX(G659:G662)</f>
        <v>0</v>
      </c>
      <c r="H658" s="399">
        <f>MAX(H659:H662)</f>
        <v>0</v>
      </c>
      <c r="I658" s="399">
        <f>MAX(I659:I662)</f>
        <v>0</v>
      </c>
      <c r="J658" s="399">
        <f>SUM(J659:J662)</f>
        <v>0</v>
      </c>
      <c r="K658" s="46" t="s">
        <v>1409</v>
      </c>
      <c r="L658" s="46" t="s">
        <v>1409</v>
      </c>
      <c r="M658" s="399">
        <f>SUM(M659:M662)</f>
        <v>0</v>
      </c>
      <c r="N658" s="399">
        <f>SUM(N659:N662)</f>
        <v>0</v>
      </c>
      <c r="O658" s="46" t="s">
        <v>782</v>
      </c>
      <c r="P658" s="46" t="s">
        <v>782</v>
      </c>
      <c r="Q658" s="46" t="s">
        <v>782</v>
      </c>
      <c r="R658" s="46" t="s">
        <v>782</v>
      </c>
      <c r="S658" s="46" t="s">
        <v>782</v>
      </c>
      <c r="T658" s="46" t="s">
        <v>782</v>
      </c>
      <c r="U658" s="46" t="s">
        <v>782</v>
      </c>
      <c r="V658" s="46" t="s">
        <v>782</v>
      </c>
      <c r="W658" s="46" t="s">
        <v>782</v>
      </c>
      <c r="X658" s="46" t="s">
        <v>782</v>
      </c>
      <c r="Y658" s="46" t="s">
        <v>782</v>
      </c>
      <c r="Z658" s="46" t="s">
        <v>782</v>
      </c>
      <c r="AA658" s="46" t="s">
        <v>782</v>
      </c>
      <c r="AB658" s="46" t="s">
        <v>782</v>
      </c>
      <c r="AC658" s="357"/>
      <c r="AD658" s="46"/>
      <c r="AE658" s="353"/>
      <c r="AF658" s="46"/>
      <c r="AG658" s="296"/>
      <c r="AH658" s="408">
        <f t="shared" si="100"/>
        <v>0</v>
      </c>
      <c r="AI658" s="408">
        <f t="shared" si="101"/>
        <v>0</v>
      </c>
      <c r="AJ658" s="408">
        <f t="shared" si="102"/>
        <v>0</v>
      </c>
      <c r="AK658" s="408"/>
      <c r="AL658" s="408">
        <f t="shared" si="103"/>
        <v>0</v>
      </c>
      <c r="AM658" s="408">
        <f t="shared" si="104"/>
        <v>0</v>
      </c>
    </row>
    <row r="659" spans="1:39" s="6" customFormat="1">
      <c r="A659" s="308">
        <v>649</v>
      </c>
      <c r="B659" s="302" t="s">
        <v>1657</v>
      </c>
      <c r="C659" s="54" t="s">
        <v>3022</v>
      </c>
      <c r="D659" s="277" t="s">
        <v>1409</v>
      </c>
      <c r="E659" s="277"/>
      <c r="F659" s="39"/>
      <c r="G659" s="39"/>
      <c r="H659" s="39"/>
      <c r="I659" s="39"/>
      <c r="J659" s="299"/>
      <c r="K659" s="46" t="s">
        <v>1409</v>
      </c>
      <c r="L659" s="46" t="s">
        <v>1409</v>
      </c>
      <c r="M659" s="46"/>
      <c r="N659" s="46"/>
      <c r="O659" s="301" t="s">
        <v>782</v>
      </c>
      <c r="P659" s="301" t="s">
        <v>782</v>
      </c>
      <c r="Q659" s="301" t="s">
        <v>782</v>
      </c>
      <c r="R659" s="301" t="s">
        <v>782</v>
      </c>
      <c r="S659" s="301" t="s">
        <v>782</v>
      </c>
      <c r="T659" s="301" t="s">
        <v>782</v>
      </c>
      <c r="U659" s="301" t="s">
        <v>782</v>
      </c>
      <c r="V659" s="301" t="s">
        <v>782</v>
      </c>
      <c r="W659" s="301" t="s">
        <v>782</v>
      </c>
      <c r="X659" s="301" t="s">
        <v>782</v>
      </c>
      <c r="Y659" s="301" t="s">
        <v>782</v>
      </c>
      <c r="Z659" s="310"/>
      <c r="AA659" s="310"/>
      <c r="AB659" s="301" t="s">
        <v>782</v>
      </c>
      <c r="AC659" s="312"/>
      <c r="AD659" s="301"/>
      <c r="AE659" s="322"/>
      <c r="AF659" s="301"/>
      <c r="AG659" s="296"/>
      <c r="AH659" s="408">
        <f t="shared" si="100"/>
        <v>0</v>
      </c>
      <c r="AI659" s="408">
        <f t="shared" si="101"/>
        <v>0</v>
      </c>
      <c r="AJ659" s="408">
        <f t="shared" si="102"/>
        <v>0</v>
      </c>
      <c r="AK659" s="408"/>
      <c r="AL659" s="408">
        <f t="shared" si="103"/>
        <v>0</v>
      </c>
      <c r="AM659" s="408">
        <f t="shared" si="104"/>
        <v>0</v>
      </c>
    </row>
    <row r="660" spans="1:39" s="6" customFormat="1">
      <c r="A660" s="308">
        <v>650</v>
      </c>
      <c r="B660" s="302" t="s">
        <v>1656</v>
      </c>
      <c r="C660" s="54" t="s">
        <v>3022</v>
      </c>
      <c r="D660" s="277" t="s">
        <v>1409</v>
      </c>
      <c r="E660" s="277"/>
      <c r="F660" s="39"/>
      <c r="G660" s="39"/>
      <c r="H660" s="39"/>
      <c r="I660" s="39"/>
      <c r="J660" s="299"/>
      <c r="K660" s="46" t="s">
        <v>1409</v>
      </c>
      <c r="L660" s="46" t="s">
        <v>1409</v>
      </c>
      <c r="M660" s="46"/>
      <c r="N660" s="46"/>
      <c r="O660" s="277" t="s">
        <v>782</v>
      </c>
      <c r="P660" s="46" t="s">
        <v>782</v>
      </c>
      <c r="Q660" s="46" t="s">
        <v>782</v>
      </c>
      <c r="R660" s="46" t="s">
        <v>782</v>
      </c>
      <c r="S660" s="46" t="s">
        <v>782</v>
      </c>
      <c r="T660" s="46" t="s">
        <v>782</v>
      </c>
      <c r="U660" s="46" t="s">
        <v>782</v>
      </c>
      <c r="V660" s="46" t="s">
        <v>782</v>
      </c>
      <c r="W660" s="46" t="s">
        <v>782</v>
      </c>
      <c r="X660" s="46" t="s">
        <v>782</v>
      </c>
      <c r="Y660" s="46" t="s">
        <v>782</v>
      </c>
      <c r="Z660" s="356"/>
      <c r="AA660" s="356"/>
      <c r="AB660" s="46" t="s">
        <v>782</v>
      </c>
      <c r="AC660" s="357"/>
      <c r="AD660" s="46"/>
      <c r="AE660" s="353"/>
      <c r="AF660" s="46"/>
      <c r="AG660" s="296"/>
      <c r="AH660" s="408">
        <f t="shared" si="100"/>
        <v>0</v>
      </c>
      <c r="AI660" s="408">
        <f t="shared" si="101"/>
        <v>0</v>
      </c>
      <c r="AJ660" s="408">
        <f t="shared" si="102"/>
        <v>0</v>
      </c>
      <c r="AK660" s="408"/>
      <c r="AL660" s="408">
        <f t="shared" si="103"/>
        <v>0</v>
      </c>
      <c r="AM660" s="408">
        <f t="shared" si="104"/>
        <v>0</v>
      </c>
    </row>
    <row r="661" spans="1:39" s="6" customFormat="1">
      <c r="A661" s="308">
        <v>651</v>
      </c>
      <c r="B661" s="302" t="s">
        <v>1655</v>
      </c>
      <c r="C661" s="54" t="s">
        <v>3022</v>
      </c>
      <c r="D661" s="277" t="s">
        <v>1409</v>
      </c>
      <c r="E661" s="277"/>
      <c r="F661" s="39"/>
      <c r="G661" s="39"/>
      <c r="H661" s="39"/>
      <c r="I661" s="39"/>
      <c r="J661" s="299"/>
      <c r="K661" s="46" t="s">
        <v>1409</v>
      </c>
      <c r="L661" s="46" t="s">
        <v>1409</v>
      </c>
      <c r="M661" s="46"/>
      <c r="N661" s="46"/>
      <c r="O661" s="46" t="s">
        <v>782</v>
      </c>
      <c r="P661" s="46" t="s">
        <v>782</v>
      </c>
      <c r="Q661" s="46" t="s">
        <v>782</v>
      </c>
      <c r="R661" s="46" t="s">
        <v>782</v>
      </c>
      <c r="S661" s="46" t="s">
        <v>782</v>
      </c>
      <c r="T661" s="46" t="s">
        <v>782</v>
      </c>
      <c r="U661" s="46" t="s">
        <v>782</v>
      </c>
      <c r="V661" s="46" t="s">
        <v>782</v>
      </c>
      <c r="W661" s="46" t="s">
        <v>782</v>
      </c>
      <c r="X661" s="46" t="s">
        <v>782</v>
      </c>
      <c r="Y661" s="46" t="s">
        <v>782</v>
      </c>
      <c r="Z661" s="356"/>
      <c r="AA661" s="356"/>
      <c r="AB661" s="46" t="s">
        <v>782</v>
      </c>
      <c r="AC661" s="357"/>
      <c r="AD661" s="46"/>
      <c r="AE661" s="353"/>
      <c r="AF661" s="46"/>
      <c r="AG661" s="296"/>
      <c r="AH661" s="408">
        <f t="shared" si="100"/>
        <v>0</v>
      </c>
      <c r="AI661" s="408">
        <f t="shared" si="101"/>
        <v>0</v>
      </c>
      <c r="AJ661" s="408">
        <f t="shared" si="102"/>
        <v>0</v>
      </c>
      <c r="AK661" s="408"/>
      <c r="AL661" s="408">
        <f t="shared" si="103"/>
        <v>0</v>
      </c>
      <c r="AM661" s="408">
        <f t="shared" si="104"/>
        <v>0</v>
      </c>
    </row>
    <row r="662" spans="1:39">
      <c r="A662" s="308">
        <v>652</v>
      </c>
      <c r="B662" s="111" t="s">
        <v>1638</v>
      </c>
      <c r="C662" s="54" t="s">
        <v>3022</v>
      </c>
      <c r="D662" s="277" t="s">
        <v>1409</v>
      </c>
      <c r="E662" s="277"/>
      <c r="F662" s="277"/>
      <c r="G662" s="277"/>
      <c r="H662" s="277"/>
      <c r="I662" s="277"/>
      <c r="J662" s="299"/>
      <c r="K662" s="46" t="s">
        <v>1409</v>
      </c>
      <c r="L662" s="46" t="s">
        <v>1409</v>
      </c>
      <c r="M662" s="277"/>
      <c r="N662" s="301"/>
      <c r="O662" s="46" t="s">
        <v>782</v>
      </c>
      <c r="P662" s="46" t="s">
        <v>782</v>
      </c>
      <c r="Q662" s="46" t="s">
        <v>782</v>
      </c>
      <c r="R662" s="46" t="s">
        <v>782</v>
      </c>
      <c r="S662" s="46" t="s">
        <v>782</v>
      </c>
      <c r="T662" s="46" t="s">
        <v>782</v>
      </c>
      <c r="U662" s="46" t="s">
        <v>782</v>
      </c>
      <c r="V662" s="46" t="s">
        <v>782</v>
      </c>
      <c r="W662" s="46" t="s">
        <v>782</v>
      </c>
      <c r="X662" s="46" t="s">
        <v>782</v>
      </c>
      <c r="Y662" s="46" t="s">
        <v>782</v>
      </c>
      <c r="Z662" s="356"/>
      <c r="AA662" s="356"/>
      <c r="AB662" s="46" t="s">
        <v>782</v>
      </c>
      <c r="AC662" s="357"/>
      <c r="AD662" s="46"/>
      <c r="AE662" s="353"/>
      <c r="AF662" s="46"/>
      <c r="AG662" s="296"/>
      <c r="AH662" s="408">
        <f t="shared" si="100"/>
        <v>0</v>
      </c>
      <c r="AI662" s="408">
        <f t="shared" si="101"/>
        <v>0</v>
      </c>
      <c r="AJ662" s="408">
        <f t="shared" si="102"/>
        <v>0</v>
      </c>
      <c r="AK662" s="408"/>
      <c r="AL662" s="408">
        <f t="shared" si="103"/>
        <v>0</v>
      </c>
      <c r="AM662" s="408">
        <f t="shared" si="104"/>
        <v>0</v>
      </c>
    </row>
    <row r="663" spans="1:39" s="6" customFormat="1" ht="41.4">
      <c r="A663" s="308">
        <v>653</v>
      </c>
      <c r="B663" s="302" t="s">
        <v>1654</v>
      </c>
      <c r="C663" s="54" t="s">
        <v>3022</v>
      </c>
      <c r="D663" s="277"/>
      <c r="E663" s="399">
        <f>MAX(E664,E669)</f>
        <v>0</v>
      </c>
      <c r="F663" s="399">
        <f>SUM(F664,F669)</f>
        <v>0</v>
      </c>
      <c r="G663" s="399">
        <f>MAX(G664,G669)</f>
        <v>0</v>
      </c>
      <c r="H663" s="399">
        <f>MAX(H664,H669)</f>
        <v>0</v>
      </c>
      <c r="I663" s="399">
        <f>MAX(I664,I669)</f>
        <v>0</v>
      </c>
      <c r="J663" s="399">
        <f>SUM(J664,J669)</f>
        <v>0</v>
      </c>
      <c r="K663" s="46" t="s">
        <v>1409</v>
      </c>
      <c r="L663" s="46" t="s">
        <v>1409</v>
      </c>
      <c r="M663" s="399">
        <f>SUM(M664,M669)</f>
        <v>0</v>
      </c>
      <c r="N663" s="399">
        <f>SUM(N664,N669)</f>
        <v>0</v>
      </c>
      <c r="O663" s="46" t="s">
        <v>782</v>
      </c>
      <c r="P663" s="46" t="s">
        <v>782</v>
      </c>
      <c r="Q663" s="46" t="s">
        <v>782</v>
      </c>
      <c r="R663" s="46" t="s">
        <v>782</v>
      </c>
      <c r="S663" s="46" t="s">
        <v>782</v>
      </c>
      <c r="T663" s="46" t="s">
        <v>782</v>
      </c>
      <c r="U663" s="46" t="s">
        <v>782</v>
      </c>
      <c r="V663" s="46" t="s">
        <v>782</v>
      </c>
      <c r="W663" s="46" t="s">
        <v>782</v>
      </c>
      <c r="X663" s="46" t="s">
        <v>782</v>
      </c>
      <c r="Y663" s="46" t="s">
        <v>782</v>
      </c>
      <c r="Z663" s="46" t="s">
        <v>782</v>
      </c>
      <c r="AA663" s="46" t="s">
        <v>782</v>
      </c>
      <c r="AB663" s="46" t="s">
        <v>782</v>
      </c>
      <c r="AC663" s="357"/>
      <c r="AD663" s="46"/>
      <c r="AE663" s="353"/>
      <c r="AF663" s="46"/>
      <c r="AG663" s="400">
        <f>D663-E663</f>
        <v>0</v>
      </c>
      <c r="AH663" s="408">
        <f t="shared" si="100"/>
        <v>0</v>
      </c>
      <c r="AI663" s="408">
        <f t="shared" si="101"/>
        <v>0</v>
      </c>
      <c r="AJ663" s="408">
        <f t="shared" si="102"/>
        <v>0</v>
      </c>
      <c r="AK663" s="408">
        <f>D663-I663</f>
        <v>0</v>
      </c>
      <c r="AL663" s="408">
        <f t="shared" si="103"/>
        <v>0</v>
      </c>
      <c r="AM663" s="408">
        <f t="shared" si="104"/>
        <v>0</v>
      </c>
    </row>
    <row r="664" spans="1:39" s="6" customFormat="1">
      <c r="A664" s="308">
        <v>654</v>
      </c>
      <c r="B664" s="302" t="s">
        <v>1647</v>
      </c>
      <c r="C664" s="54" t="s">
        <v>3022</v>
      </c>
      <c r="D664" s="277" t="s">
        <v>1409</v>
      </c>
      <c r="E664" s="399">
        <f>MAX(E665:E668)</f>
        <v>0</v>
      </c>
      <c r="F664" s="399">
        <f>MAX(F665:F668)</f>
        <v>0</v>
      </c>
      <c r="G664" s="399">
        <f>MAX(G665:G668)</f>
        <v>0</v>
      </c>
      <c r="H664" s="399">
        <f>MAX(H665:H668)</f>
        <v>0</v>
      </c>
      <c r="I664" s="399">
        <f>MAX(I665:I668)</f>
        <v>0</v>
      </c>
      <c r="J664" s="399">
        <f>SUM(J665:J668)</f>
        <v>0</v>
      </c>
      <c r="K664" s="46" t="s">
        <v>1409</v>
      </c>
      <c r="L664" s="46" t="s">
        <v>1409</v>
      </c>
      <c r="M664" s="399">
        <f>SUM(M665:M668)</f>
        <v>0</v>
      </c>
      <c r="N664" s="399">
        <f>SUM(N665:N668)</f>
        <v>0</v>
      </c>
      <c r="O664" s="301" t="s">
        <v>782</v>
      </c>
      <c r="P664" s="301" t="s">
        <v>782</v>
      </c>
      <c r="Q664" s="301" t="s">
        <v>782</v>
      </c>
      <c r="R664" s="301" t="s">
        <v>782</v>
      </c>
      <c r="S664" s="301" t="s">
        <v>782</v>
      </c>
      <c r="T664" s="301" t="s">
        <v>782</v>
      </c>
      <c r="U664" s="301" t="s">
        <v>782</v>
      </c>
      <c r="V664" s="301" t="s">
        <v>782</v>
      </c>
      <c r="W664" s="301" t="s">
        <v>782</v>
      </c>
      <c r="X664" s="301" t="s">
        <v>782</v>
      </c>
      <c r="Y664" s="301" t="s">
        <v>782</v>
      </c>
      <c r="Z664" s="301" t="s">
        <v>782</v>
      </c>
      <c r="AA664" s="301" t="s">
        <v>782</v>
      </c>
      <c r="AB664" s="301" t="s">
        <v>782</v>
      </c>
      <c r="AC664" s="312"/>
      <c r="AD664" s="301"/>
      <c r="AE664" s="322"/>
      <c r="AF664" s="301"/>
      <c r="AG664" s="296"/>
      <c r="AH664" s="408">
        <f t="shared" si="100"/>
        <v>0</v>
      </c>
      <c r="AI664" s="408">
        <f t="shared" si="101"/>
        <v>0</v>
      </c>
      <c r="AJ664" s="408">
        <f t="shared" si="102"/>
        <v>0</v>
      </c>
      <c r="AK664" s="408"/>
      <c r="AL664" s="408">
        <f t="shared" si="103"/>
        <v>0</v>
      </c>
      <c r="AM664" s="408">
        <f t="shared" si="104"/>
        <v>0</v>
      </c>
    </row>
    <row r="665" spans="1:39" s="6" customFormat="1" ht="21" customHeight="1">
      <c r="A665" s="308">
        <v>655</v>
      </c>
      <c r="B665" s="302" t="s">
        <v>1646</v>
      </c>
      <c r="C665" s="54" t="s">
        <v>3022</v>
      </c>
      <c r="D665" s="277" t="s">
        <v>1409</v>
      </c>
      <c r="E665" s="277"/>
      <c r="F665" s="39"/>
      <c r="G665" s="277"/>
      <c r="H665" s="277"/>
      <c r="I665" s="277"/>
      <c r="J665" s="277"/>
      <c r="K665" s="46" t="s">
        <v>1409</v>
      </c>
      <c r="L665" s="46" t="s">
        <v>1409</v>
      </c>
      <c r="M665" s="46"/>
      <c r="N665" s="46"/>
      <c r="O665" s="277" t="s">
        <v>782</v>
      </c>
      <c r="P665" s="46" t="s">
        <v>782</v>
      </c>
      <c r="Q665" s="356"/>
      <c r="R665" s="46" t="s">
        <v>782</v>
      </c>
      <c r="S665" s="46" t="s">
        <v>782</v>
      </c>
      <c r="T665" s="46" t="s">
        <v>782</v>
      </c>
      <c r="U665" s="46" t="s">
        <v>782</v>
      </c>
      <c r="V665" s="46" t="s">
        <v>782</v>
      </c>
      <c r="W665" s="46" t="s">
        <v>782</v>
      </c>
      <c r="X665" s="46" t="s">
        <v>782</v>
      </c>
      <c r="Y665" s="356"/>
      <c r="Z665" s="46" t="s">
        <v>782</v>
      </c>
      <c r="AA665" s="46" t="s">
        <v>782</v>
      </c>
      <c r="AB665" s="356"/>
      <c r="AC665" s="357" t="str">
        <f>Q8</f>
        <v>экз./растение (орган)</v>
      </c>
      <c r="AD665" s="46"/>
      <c r="AE665" s="353"/>
      <c r="AF665" s="46"/>
      <c r="AG665" s="296"/>
      <c r="AH665" s="408">
        <f t="shared" si="100"/>
        <v>0</v>
      </c>
      <c r="AI665" s="408">
        <f t="shared" si="101"/>
        <v>0</v>
      </c>
      <c r="AJ665" s="408">
        <f t="shared" si="102"/>
        <v>0</v>
      </c>
      <c r="AK665" s="408"/>
      <c r="AL665" s="408">
        <f t="shared" si="103"/>
        <v>0</v>
      </c>
      <c r="AM665" s="408">
        <f t="shared" si="104"/>
        <v>0</v>
      </c>
    </row>
    <row r="666" spans="1:39" s="6" customFormat="1">
      <c r="A666" s="308">
        <v>656</v>
      </c>
      <c r="B666" s="302" t="s">
        <v>1442</v>
      </c>
      <c r="C666" s="54" t="s">
        <v>3022</v>
      </c>
      <c r="D666" s="277" t="s">
        <v>1409</v>
      </c>
      <c r="E666" s="277"/>
      <c r="F666" s="39"/>
      <c r="G666" s="277"/>
      <c r="H666" s="277"/>
      <c r="I666" s="277"/>
      <c r="J666" s="277"/>
      <c r="K666" s="46" t="s">
        <v>1409</v>
      </c>
      <c r="L666" s="46" t="s">
        <v>1409</v>
      </c>
      <c r="M666" s="46"/>
      <c r="N666" s="46"/>
      <c r="O666" s="277" t="s">
        <v>782</v>
      </c>
      <c r="P666" s="46" t="s">
        <v>782</v>
      </c>
      <c r="Q666" s="46" t="s">
        <v>782</v>
      </c>
      <c r="R666" s="310"/>
      <c r="S666" s="46" t="s">
        <v>782</v>
      </c>
      <c r="T666" s="46" t="s">
        <v>782</v>
      </c>
      <c r="U666" s="46" t="s">
        <v>782</v>
      </c>
      <c r="V666" s="46" t="s">
        <v>782</v>
      </c>
      <c r="W666" s="46" t="s">
        <v>782</v>
      </c>
      <c r="X666" s="46" t="s">
        <v>782</v>
      </c>
      <c r="Y666" s="46" t="s">
        <v>782</v>
      </c>
      <c r="Z666" s="46" t="s">
        <v>782</v>
      </c>
      <c r="AA666" s="46" t="s">
        <v>782</v>
      </c>
      <c r="AB666" s="356"/>
      <c r="AC666" s="357" t="str">
        <f>R8</f>
        <v>% заселенных растений (органов)</v>
      </c>
      <c r="AD666" s="46"/>
      <c r="AE666" s="353"/>
      <c r="AF666" s="46"/>
      <c r="AG666" s="296"/>
      <c r="AH666" s="408">
        <f t="shared" si="100"/>
        <v>0</v>
      </c>
      <c r="AI666" s="408">
        <f t="shared" si="101"/>
        <v>0</v>
      </c>
      <c r="AJ666" s="408">
        <f t="shared" si="102"/>
        <v>0</v>
      </c>
      <c r="AK666" s="408"/>
      <c r="AL666" s="408">
        <f t="shared" si="103"/>
        <v>0</v>
      </c>
      <c r="AM666" s="408">
        <f t="shared" si="104"/>
        <v>0</v>
      </c>
    </row>
    <row r="667" spans="1:39" s="6" customFormat="1">
      <c r="A667" s="308">
        <v>657</v>
      </c>
      <c r="B667" s="302" t="s">
        <v>1644</v>
      </c>
      <c r="C667" s="54" t="s">
        <v>3022</v>
      </c>
      <c r="D667" s="277" t="s">
        <v>1409</v>
      </c>
      <c r="E667" s="277"/>
      <c r="F667" s="39"/>
      <c r="G667" s="277"/>
      <c r="H667" s="277"/>
      <c r="I667" s="277"/>
      <c r="J667" s="277"/>
      <c r="K667" s="46" t="s">
        <v>1409</v>
      </c>
      <c r="L667" s="46" t="s">
        <v>1409</v>
      </c>
      <c r="M667" s="46"/>
      <c r="N667" s="46"/>
      <c r="O667" s="46" t="s">
        <v>782</v>
      </c>
      <c r="P667" s="46" t="s">
        <v>782</v>
      </c>
      <c r="Q667" s="46" t="s">
        <v>782</v>
      </c>
      <c r="R667" s="46" t="s">
        <v>782</v>
      </c>
      <c r="S667" s="46" t="s">
        <v>782</v>
      </c>
      <c r="T667" s="46" t="s">
        <v>782</v>
      </c>
      <c r="U667" s="46" t="s">
        <v>782</v>
      </c>
      <c r="V667" s="46" t="s">
        <v>782</v>
      </c>
      <c r="W667" s="46" t="s">
        <v>782</v>
      </c>
      <c r="X667" s="46" t="s">
        <v>782</v>
      </c>
      <c r="Y667" s="46" t="s">
        <v>782</v>
      </c>
      <c r="Z667" s="46" t="s">
        <v>782</v>
      </c>
      <c r="AA667" s="46" t="s">
        <v>782</v>
      </c>
      <c r="AB667" s="356"/>
      <c r="AC667" s="357"/>
      <c r="AD667" s="46"/>
      <c r="AE667" s="353"/>
      <c r="AF667" s="46"/>
      <c r="AG667" s="296"/>
      <c r="AH667" s="408">
        <f t="shared" si="100"/>
        <v>0</v>
      </c>
      <c r="AI667" s="408">
        <f t="shared" si="101"/>
        <v>0</v>
      </c>
      <c r="AJ667" s="408">
        <f t="shared" si="102"/>
        <v>0</v>
      </c>
      <c r="AK667" s="408"/>
      <c r="AL667" s="408">
        <f t="shared" si="103"/>
        <v>0</v>
      </c>
      <c r="AM667" s="408">
        <f t="shared" si="104"/>
        <v>0</v>
      </c>
    </row>
    <row r="668" spans="1:39">
      <c r="A668" s="308">
        <v>658</v>
      </c>
      <c r="B668" s="111" t="s">
        <v>1419</v>
      </c>
      <c r="C668" s="54" t="s">
        <v>3022</v>
      </c>
      <c r="D668" s="277" t="s">
        <v>1409</v>
      </c>
      <c r="E668" s="277"/>
      <c r="F668" s="277"/>
      <c r="G668" s="277"/>
      <c r="H668" s="277"/>
      <c r="I668" s="277"/>
      <c r="J668" s="277"/>
      <c r="K668" s="46" t="s">
        <v>1409</v>
      </c>
      <c r="L668" s="46" t="s">
        <v>1409</v>
      </c>
      <c r="M668" s="277"/>
      <c r="N668" s="301"/>
      <c r="O668" s="46" t="s">
        <v>782</v>
      </c>
      <c r="P668" s="46" t="s">
        <v>782</v>
      </c>
      <c r="Q668" s="46" t="s">
        <v>782</v>
      </c>
      <c r="R668" s="46" t="s">
        <v>782</v>
      </c>
      <c r="S668" s="46" t="s">
        <v>782</v>
      </c>
      <c r="T668" s="46" t="s">
        <v>782</v>
      </c>
      <c r="U668" s="46" t="s">
        <v>782</v>
      </c>
      <c r="V668" s="46" t="s">
        <v>782</v>
      </c>
      <c r="W668" s="46" t="s">
        <v>782</v>
      </c>
      <c r="X668" s="46" t="s">
        <v>782</v>
      </c>
      <c r="Y668" s="46" t="s">
        <v>782</v>
      </c>
      <c r="Z668" s="46" t="s">
        <v>782</v>
      </c>
      <c r="AA668" s="46" t="s">
        <v>782</v>
      </c>
      <c r="AB668" s="357" t="s">
        <v>782</v>
      </c>
      <c r="AC668" s="357"/>
      <c r="AD668" s="46"/>
      <c r="AE668" s="353"/>
      <c r="AF668" s="46"/>
      <c r="AG668" s="296"/>
      <c r="AH668" s="408">
        <f t="shared" si="100"/>
        <v>0</v>
      </c>
      <c r="AI668" s="408">
        <f t="shared" si="101"/>
        <v>0</v>
      </c>
      <c r="AJ668" s="408">
        <f t="shared" si="102"/>
        <v>0</v>
      </c>
      <c r="AK668" s="408"/>
      <c r="AL668" s="408">
        <f t="shared" si="103"/>
        <v>0</v>
      </c>
      <c r="AM668" s="408">
        <f t="shared" si="104"/>
        <v>0</v>
      </c>
    </row>
    <row r="669" spans="1:39" s="6" customFormat="1">
      <c r="A669" s="308">
        <v>659</v>
      </c>
      <c r="B669" s="302" t="s">
        <v>1643</v>
      </c>
      <c r="C669" s="54" t="s">
        <v>3022</v>
      </c>
      <c r="D669" s="277" t="s">
        <v>1409</v>
      </c>
      <c r="E669" s="399">
        <f>MAX(E670:E676)</f>
        <v>0</v>
      </c>
      <c r="F669" s="399">
        <f>MAX(F670:F676)</f>
        <v>0</v>
      </c>
      <c r="G669" s="399">
        <f>MAX(G670:G676)</f>
        <v>0</v>
      </c>
      <c r="H669" s="399">
        <f>MAX(H670:H676)</f>
        <v>0</v>
      </c>
      <c r="I669" s="399">
        <f>MAX(I670:I676)</f>
        <v>0</v>
      </c>
      <c r="J669" s="399">
        <f>SUM(J670:J676)</f>
        <v>0</v>
      </c>
      <c r="K669" s="46" t="s">
        <v>1409</v>
      </c>
      <c r="L669" s="46" t="s">
        <v>1409</v>
      </c>
      <c r="M669" s="399">
        <f>SUM(M670:M676)</f>
        <v>0</v>
      </c>
      <c r="N669" s="399">
        <f>SUM(N670:N676)</f>
        <v>0</v>
      </c>
      <c r="O669" s="46" t="s">
        <v>782</v>
      </c>
      <c r="P669" s="46" t="s">
        <v>782</v>
      </c>
      <c r="Q669" s="46" t="s">
        <v>782</v>
      </c>
      <c r="R669" s="46" t="s">
        <v>782</v>
      </c>
      <c r="S669" s="46" t="s">
        <v>782</v>
      </c>
      <c r="T669" s="46" t="s">
        <v>782</v>
      </c>
      <c r="U669" s="46" t="s">
        <v>782</v>
      </c>
      <c r="V669" s="46" t="s">
        <v>782</v>
      </c>
      <c r="W669" s="46" t="s">
        <v>782</v>
      </c>
      <c r="X669" s="46" t="s">
        <v>782</v>
      </c>
      <c r="Y669" s="46" t="s">
        <v>782</v>
      </c>
      <c r="Z669" s="46" t="s">
        <v>782</v>
      </c>
      <c r="AA669" s="46" t="s">
        <v>782</v>
      </c>
      <c r="AB669" s="46" t="s">
        <v>782</v>
      </c>
      <c r="AC669" s="357"/>
      <c r="AD669" s="46"/>
      <c r="AE669" s="353"/>
      <c r="AF669" s="46"/>
      <c r="AG669" s="296"/>
      <c r="AH669" s="408">
        <f t="shared" si="100"/>
        <v>0</v>
      </c>
      <c r="AI669" s="408">
        <f t="shared" si="101"/>
        <v>0</v>
      </c>
      <c r="AJ669" s="408">
        <f t="shared" si="102"/>
        <v>0</v>
      </c>
      <c r="AK669" s="408"/>
      <c r="AL669" s="408">
        <f t="shared" si="103"/>
        <v>0</v>
      </c>
      <c r="AM669" s="408">
        <f t="shared" si="104"/>
        <v>0</v>
      </c>
    </row>
    <row r="670" spans="1:39" s="6" customFormat="1">
      <c r="A670" s="308">
        <v>660</v>
      </c>
      <c r="B670" s="302" t="s">
        <v>1438</v>
      </c>
      <c r="C670" s="54" t="s">
        <v>3022</v>
      </c>
      <c r="D670" s="277" t="s">
        <v>1409</v>
      </c>
      <c r="E670" s="277"/>
      <c r="F670" s="39"/>
      <c r="G670" s="39"/>
      <c r="H670" s="39"/>
      <c r="I670" s="39"/>
      <c r="J670" s="277"/>
      <c r="K670" s="46" t="s">
        <v>1409</v>
      </c>
      <c r="L670" s="46" t="s">
        <v>1409</v>
      </c>
      <c r="M670" s="46"/>
      <c r="N670" s="46"/>
      <c r="O670" s="301" t="s">
        <v>782</v>
      </c>
      <c r="P670" s="301" t="s">
        <v>782</v>
      </c>
      <c r="Q670" s="301" t="s">
        <v>782</v>
      </c>
      <c r="R670" s="301" t="s">
        <v>782</v>
      </c>
      <c r="S670" s="301" t="s">
        <v>782</v>
      </c>
      <c r="T670" s="301" t="s">
        <v>782</v>
      </c>
      <c r="U670" s="301" t="s">
        <v>782</v>
      </c>
      <c r="V670" s="301" t="s">
        <v>782</v>
      </c>
      <c r="W670" s="301" t="s">
        <v>782</v>
      </c>
      <c r="X670" s="301" t="s">
        <v>782</v>
      </c>
      <c r="Y670" s="301" t="s">
        <v>782</v>
      </c>
      <c r="Z670" s="310"/>
      <c r="AA670" s="310"/>
      <c r="AB670" s="301" t="s">
        <v>782</v>
      </c>
      <c r="AC670" s="312"/>
      <c r="AD670" s="301"/>
      <c r="AE670" s="322"/>
      <c r="AF670" s="301"/>
      <c r="AG670" s="296"/>
      <c r="AH670" s="408">
        <f t="shared" si="100"/>
        <v>0</v>
      </c>
      <c r="AI670" s="408">
        <f t="shared" si="101"/>
        <v>0</v>
      </c>
      <c r="AJ670" s="408">
        <f t="shared" si="102"/>
        <v>0</v>
      </c>
      <c r="AK670" s="408"/>
      <c r="AL670" s="408">
        <f t="shared" si="103"/>
        <v>0</v>
      </c>
      <c r="AM670" s="408">
        <f t="shared" si="104"/>
        <v>0</v>
      </c>
    </row>
    <row r="671" spans="1:39" s="6" customFormat="1">
      <c r="A671" s="308">
        <v>661</v>
      </c>
      <c r="B671" s="302" t="s">
        <v>1653</v>
      </c>
      <c r="C671" s="54" t="s">
        <v>3022</v>
      </c>
      <c r="D671" s="277" t="s">
        <v>1409</v>
      </c>
      <c r="E671" s="277"/>
      <c r="F671" s="39"/>
      <c r="G671" s="39"/>
      <c r="H671" s="39"/>
      <c r="I671" s="39"/>
      <c r="J671" s="277"/>
      <c r="K671" s="46" t="s">
        <v>1409</v>
      </c>
      <c r="L671" s="46" t="s">
        <v>1409</v>
      </c>
      <c r="M671" s="46"/>
      <c r="N671" s="46"/>
      <c r="O671" s="277" t="s">
        <v>782</v>
      </c>
      <c r="P671" s="46" t="s">
        <v>782</v>
      </c>
      <c r="Q671" s="46" t="s">
        <v>782</v>
      </c>
      <c r="R671" s="46" t="s">
        <v>782</v>
      </c>
      <c r="S671" s="46" t="s">
        <v>782</v>
      </c>
      <c r="T671" s="46" t="s">
        <v>782</v>
      </c>
      <c r="U671" s="46" t="s">
        <v>782</v>
      </c>
      <c r="V671" s="46" t="s">
        <v>782</v>
      </c>
      <c r="W671" s="46" t="s">
        <v>782</v>
      </c>
      <c r="X671" s="46" t="s">
        <v>782</v>
      </c>
      <c r="Y671" s="46" t="s">
        <v>782</v>
      </c>
      <c r="Z671" s="356"/>
      <c r="AA671" s="356"/>
      <c r="AB671" s="46" t="s">
        <v>782</v>
      </c>
      <c r="AC671" s="357"/>
      <c r="AD671" s="46"/>
      <c r="AE671" s="353"/>
      <c r="AF671" s="46"/>
      <c r="AG671" s="296"/>
      <c r="AH671" s="408">
        <f t="shared" si="100"/>
        <v>0</v>
      </c>
      <c r="AI671" s="408">
        <f t="shared" si="101"/>
        <v>0</v>
      </c>
      <c r="AJ671" s="408">
        <f t="shared" si="102"/>
        <v>0</v>
      </c>
      <c r="AK671" s="408"/>
      <c r="AL671" s="408">
        <f t="shared" si="103"/>
        <v>0</v>
      </c>
      <c r="AM671" s="408">
        <f t="shared" si="104"/>
        <v>0</v>
      </c>
    </row>
    <row r="672" spans="1:39" s="6" customFormat="1">
      <c r="A672" s="308">
        <v>662</v>
      </c>
      <c r="B672" s="302" t="s">
        <v>1652</v>
      </c>
      <c r="C672" s="54" t="s">
        <v>3022</v>
      </c>
      <c r="D672" s="277" t="s">
        <v>1409</v>
      </c>
      <c r="E672" s="277"/>
      <c r="F672" s="39"/>
      <c r="G672" s="39"/>
      <c r="H672" s="39"/>
      <c r="I672" s="39"/>
      <c r="J672" s="277"/>
      <c r="K672" s="46" t="s">
        <v>1409</v>
      </c>
      <c r="L672" s="46" t="s">
        <v>1409</v>
      </c>
      <c r="M672" s="46"/>
      <c r="N672" s="46"/>
      <c r="O672" s="46" t="s">
        <v>782</v>
      </c>
      <c r="P672" s="46" t="s">
        <v>782</v>
      </c>
      <c r="Q672" s="46" t="s">
        <v>782</v>
      </c>
      <c r="R672" s="46" t="s">
        <v>782</v>
      </c>
      <c r="S672" s="46" t="s">
        <v>782</v>
      </c>
      <c r="T672" s="46" t="s">
        <v>782</v>
      </c>
      <c r="U672" s="46" t="s">
        <v>782</v>
      </c>
      <c r="V672" s="46" t="s">
        <v>782</v>
      </c>
      <c r="W672" s="46" t="s">
        <v>782</v>
      </c>
      <c r="X672" s="46" t="s">
        <v>782</v>
      </c>
      <c r="Y672" s="46" t="s">
        <v>782</v>
      </c>
      <c r="Z672" s="356"/>
      <c r="AA672" s="356"/>
      <c r="AB672" s="46" t="s">
        <v>782</v>
      </c>
      <c r="AC672" s="357"/>
      <c r="AD672" s="46"/>
      <c r="AE672" s="353"/>
      <c r="AF672" s="46"/>
      <c r="AG672" s="296"/>
      <c r="AH672" s="408">
        <f t="shared" si="100"/>
        <v>0</v>
      </c>
      <c r="AI672" s="408">
        <f t="shared" si="101"/>
        <v>0</v>
      </c>
      <c r="AJ672" s="408">
        <f t="shared" si="102"/>
        <v>0</v>
      </c>
      <c r="AK672" s="408"/>
      <c r="AL672" s="408">
        <f t="shared" si="103"/>
        <v>0</v>
      </c>
      <c r="AM672" s="408">
        <f t="shared" si="104"/>
        <v>0</v>
      </c>
    </row>
    <row r="673" spans="1:39" s="6" customFormat="1">
      <c r="A673" s="308">
        <v>663</v>
      </c>
      <c r="B673" s="302" t="s">
        <v>1640</v>
      </c>
      <c r="C673" s="54" t="s">
        <v>3022</v>
      </c>
      <c r="D673" s="277" t="s">
        <v>1409</v>
      </c>
      <c r="E673" s="277"/>
      <c r="F673" s="39"/>
      <c r="G673" s="39"/>
      <c r="H673" s="39"/>
      <c r="I673" s="39"/>
      <c r="J673" s="277"/>
      <c r="K673" s="46" t="s">
        <v>1409</v>
      </c>
      <c r="L673" s="46" t="s">
        <v>1409</v>
      </c>
      <c r="M673" s="46"/>
      <c r="N673" s="46"/>
      <c r="O673" s="46" t="s">
        <v>782</v>
      </c>
      <c r="P673" s="46" t="s">
        <v>782</v>
      </c>
      <c r="Q673" s="46" t="s">
        <v>782</v>
      </c>
      <c r="R673" s="46" t="s">
        <v>782</v>
      </c>
      <c r="S673" s="46" t="s">
        <v>782</v>
      </c>
      <c r="T673" s="46" t="s">
        <v>782</v>
      </c>
      <c r="U673" s="46" t="s">
        <v>782</v>
      </c>
      <c r="V673" s="46" t="s">
        <v>782</v>
      </c>
      <c r="W673" s="46" t="s">
        <v>782</v>
      </c>
      <c r="X673" s="46" t="s">
        <v>782</v>
      </c>
      <c r="Y673" s="46" t="s">
        <v>782</v>
      </c>
      <c r="Z673" s="356"/>
      <c r="AA673" s="356"/>
      <c r="AB673" s="46" t="s">
        <v>782</v>
      </c>
      <c r="AC673" s="357"/>
      <c r="AD673" s="46"/>
      <c r="AE673" s="353"/>
      <c r="AF673" s="46"/>
      <c r="AG673" s="296"/>
      <c r="AH673" s="408">
        <f t="shared" si="100"/>
        <v>0</v>
      </c>
      <c r="AI673" s="408">
        <f t="shared" si="101"/>
        <v>0</v>
      </c>
      <c r="AJ673" s="408">
        <f t="shared" si="102"/>
        <v>0</v>
      </c>
      <c r="AK673" s="408"/>
      <c r="AL673" s="408">
        <f t="shared" si="103"/>
        <v>0</v>
      </c>
      <c r="AM673" s="408">
        <f t="shared" si="104"/>
        <v>0</v>
      </c>
    </row>
    <row r="674" spans="1:39" s="6" customFormat="1">
      <c r="A674" s="308">
        <v>664</v>
      </c>
      <c r="B674" s="302" t="s">
        <v>1639</v>
      </c>
      <c r="C674" s="54" t="s">
        <v>3022</v>
      </c>
      <c r="D674" s="277" t="s">
        <v>1409</v>
      </c>
      <c r="E674" s="277"/>
      <c r="F674" s="39"/>
      <c r="G674" s="39"/>
      <c r="H674" s="39"/>
      <c r="I674" s="39"/>
      <c r="J674" s="277"/>
      <c r="K674" s="46" t="s">
        <v>1409</v>
      </c>
      <c r="L674" s="46" t="s">
        <v>1409</v>
      </c>
      <c r="M674" s="46"/>
      <c r="N674" s="46"/>
      <c r="O674" s="46" t="s">
        <v>782</v>
      </c>
      <c r="P674" s="46" t="s">
        <v>782</v>
      </c>
      <c r="Q674" s="46" t="s">
        <v>782</v>
      </c>
      <c r="R674" s="46" t="s">
        <v>782</v>
      </c>
      <c r="S674" s="46" t="s">
        <v>782</v>
      </c>
      <c r="T674" s="46" t="s">
        <v>782</v>
      </c>
      <c r="U674" s="46" t="s">
        <v>782</v>
      </c>
      <c r="V674" s="46" t="s">
        <v>782</v>
      </c>
      <c r="W674" s="46" t="s">
        <v>782</v>
      </c>
      <c r="X674" s="46" t="s">
        <v>782</v>
      </c>
      <c r="Y674" s="46" t="s">
        <v>782</v>
      </c>
      <c r="Z674" s="356"/>
      <c r="AA674" s="356"/>
      <c r="AB674" s="46" t="s">
        <v>782</v>
      </c>
      <c r="AC674" s="357"/>
      <c r="AD674" s="46"/>
      <c r="AE674" s="353"/>
      <c r="AF674" s="46"/>
      <c r="AG674" s="296"/>
      <c r="AH674" s="408">
        <f t="shared" si="100"/>
        <v>0</v>
      </c>
      <c r="AI674" s="408">
        <f t="shared" si="101"/>
        <v>0</v>
      </c>
      <c r="AJ674" s="408">
        <f t="shared" si="102"/>
        <v>0</v>
      </c>
      <c r="AK674" s="408"/>
      <c r="AL674" s="408">
        <f t="shared" si="103"/>
        <v>0</v>
      </c>
      <c r="AM674" s="408">
        <f t="shared" si="104"/>
        <v>0</v>
      </c>
    </row>
    <row r="675" spans="1:39" s="6" customFormat="1">
      <c r="A675" s="308">
        <v>665</v>
      </c>
      <c r="B675" s="302" t="s">
        <v>1465</v>
      </c>
      <c r="C675" s="54" t="s">
        <v>3022</v>
      </c>
      <c r="D675" s="277" t="s">
        <v>1409</v>
      </c>
      <c r="E675" s="277"/>
      <c r="F675" s="39"/>
      <c r="G675" s="39"/>
      <c r="H675" s="39"/>
      <c r="I675" s="39"/>
      <c r="J675" s="277"/>
      <c r="K675" s="46" t="s">
        <v>1409</v>
      </c>
      <c r="L675" s="46" t="s">
        <v>1409</v>
      </c>
      <c r="M675" s="46"/>
      <c r="N675" s="46"/>
      <c r="O675" s="46" t="s">
        <v>782</v>
      </c>
      <c r="P675" s="46" t="s">
        <v>782</v>
      </c>
      <c r="Q675" s="46" t="s">
        <v>782</v>
      </c>
      <c r="R675" s="46" t="s">
        <v>782</v>
      </c>
      <c r="S675" s="46" t="s">
        <v>782</v>
      </c>
      <c r="T675" s="46" t="s">
        <v>782</v>
      </c>
      <c r="U675" s="46" t="s">
        <v>782</v>
      </c>
      <c r="V675" s="46" t="s">
        <v>782</v>
      </c>
      <c r="W675" s="46" t="s">
        <v>782</v>
      </c>
      <c r="X675" s="46" t="s">
        <v>782</v>
      </c>
      <c r="Y675" s="46" t="s">
        <v>782</v>
      </c>
      <c r="Z675" s="356"/>
      <c r="AA675" s="356"/>
      <c r="AB675" s="46" t="s">
        <v>782</v>
      </c>
      <c r="AC675" s="357"/>
      <c r="AD675" s="46"/>
      <c r="AE675" s="353"/>
      <c r="AF675" s="46"/>
      <c r="AG675" s="296"/>
      <c r="AH675" s="408">
        <f t="shared" si="100"/>
        <v>0</v>
      </c>
      <c r="AI675" s="408">
        <f t="shared" si="101"/>
        <v>0</v>
      </c>
      <c r="AJ675" s="408">
        <f t="shared" si="102"/>
        <v>0</v>
      </c>
      <c r="AK675" s="408"/>
      <c r="AL675" s="408">
        <f t="shared" si="103"/>
        <v>0</v>
      </c>
      <c r="AM675" s="408">
        <f t="shared" si="104"/>
        <v>0</v>
      </c>
    </row>
    <row r="676" spans="1:39">
      <c r="A676" s="308">
        <v>666</v>
      </c>
      <c r="B676" s="111" t="s">
        <v>1638</v>
      </c>
      <c r="C676" s="54" t="s">
        <v>3022</v>
      </c>
      <c r="D676" s="277" t="s">
        <v>1409</v>
      </c>
      <c r="E676" s="277"/>
      <c r="F676" s="277"/>
      <c r="G676" s="277"/>
      <c r="H676" s="277"/>
      <c r="I676" s="277"/>
      <c r="J676" s="277"/>
      <c r="K676" s="46" t="s">
        <v>1409</v>
      </c>
      <c r="L676" s="46" t="s">
        <v>1409</v>
      </c>
      <c r="M676" s="277"/>
      <c r="N676" s="301"/>
      <c r="O676" s="46" t="s">
        <v>782</v>
      </c>
      <c r="P676" s="46" t="s">
        <v>782</v>
      </c>
      <c r="Q676" s="46" t="s">
        <v>782</v>
      </c>
      <c r="R676" s="46" t="s">
        <v>782</v>
      </c>
      <c r="S676" s="46" t="s">
        <v>782</v>
      </c>
      <c r="T676" s="46" t="s">
        <v>782</v>
      </c>
      <c r="U676" s="46" t="s">
        <v>782</v>
      </c>
      <c r="V676" s="46" t="s">
        <v>782</v>
      </c>
      <c r="W676" s="46" t="s">
        <v>782</v>
      </c>
      <c r="X676" s="46" t="s">
        <v>782</v>
      </c>
      <c r="Y676" s="46" t="s">
        <v>782</v>
      </c>
      <c r="Z676" s="356"/>
      <c r="AA676" s="356"/>
      <c r="AB676" s="46" t="s">
        <v>782</v>
      </c>
      <c r="AC676" s="357"/>
      <c r="AD676" s="46"/>
      <c r="AE676" s="353"/>
      <c r="AF676" s="46"/>
      <c r="AG676" s="296"/>
      <c r="AH676" s="408">
        <f t="shared" si="100"/>
        <v>0</v>
      </c>
      <c r="AI676" s="408">
        <f t="shared" si="101"/>
        <v>0</v>
      </c>
      <c r="AJ676" s="408">
        <f t="shared" si="102"/>
        <v>0</v>
      </c>
      <c r="AK676" s="408"/>
      <c r="AL676" s="408">
        <f t="shared" si="103"/>
        <v>0</v>
      </c>
      <c r="AM676" s="408">
        <f t="shared" si="104"/>
        <v>0</v>
      </c>
    </row>
    <row r="677" spans="1:39" s="6" customFormat="1" ht="55.2">
      <c r="A677" s="308">
        <v>667</v>
      </c>
      <c r="B677" s="302" t="s">
        <v>1651</v>
      </c>
      <c r="C677" s="54" t="s">
        <v>3022</v>
      </c>
      <c r="D677" s="277"/>
      <c r="E677" s="399">
        <f>MAX(E678:E679)</f>
        <v>0</v>
      </c>
      <c r="F677" s="399">
        <f>SUM(F678:F679)</f>
        <v>0</v>
      </c>
      <c r="G677" s="399">
        <f>MAX(G678:G679)</f>
        <v>0</v>
      </c>
      <c r="H677" s="399">
        <f>MAX(H678:H679)</f>
        <v>0</v>
      </c>
      <c r="I677" s="399">
        <f>MAX(I678:I679)</f>
        <v>0</v>
      </c>
      <c r="J677" s="399">
        <f>SUM(J678:J679)</f>
        <v>0</v>
      </c>
      <c r="K677" s="46" t="s">
        <v>1409</v>
      </c>
      <c r="L677" s="46" t="s">
        <v>1409</v>
      </c>
      <c r="M677" s="399">
        <f>SUM(M678:M679)</f>
        <v>0</v>
      </c>
      <c r="N677" s="399">
        <f>SUM(N678:N679)</f>
        <v>0</v>
      </c>
      <c r="O677" s="46" t="s">
        <v>782</v>
      </c>
      <c r="P677" s="46" t="s">
        <v>782</v>
      </c>
      <c r="Q677" s="46" t="s">
        <v>782</v>
      </c>
      <c r="R677" s="46" t="s">
        <v>782</v>
      </c>
      <c r="S677" s="46" t="s">
        <v>782</v>
      </c>
      <c r="T677" s="46" t="s">
        <v>782</v>
      </c>
      <c r="U677" s="46" t="s">
        <v>782</v>
      </c>
      <c r="V677" s="46" t="s">
        <v>782</v>
      </c>
      <c r="W677" s="46" t="s">
        <v>782</v>
      </c>
      <c r="X677" s="46" t="s">
        <v>782</v>
      </c>
      <c r="Y677" s="46" t="s">
        <v>782</v>
      </c>
      <c r="Z677" s="46" t="s">
        <v>782</v>
      </c>
      <c r="AA677" s="46" t="s">
        <v>782</v>
      </c>
      <c r="AB677" s="46" t="s">
        <v>782</v>
      </c>
      <c r="AC677" s="357"/>
      <c r="AD677" s="46"/>
      <c r="AE677" s="353"/>
      <c r="AF677" s="46"/>
      <c r="AG677" s="400">
        <f>D677-E677</f>
        <v>0</v>
      </c>
      <c r="AH677" s="408">
        <f t="shared" si="100"/>
        <v>0</v>
      </c>
      <c r="AI677" s="408">
        <f t="shared" si="101"/>
        <v>0</v>
      </c>
      <c r="AJ677" s="408">
        <f t="shared" si="102"/>
        <v>0</v>
      </c>
      <c r="AK677" s="408">
        <f>D677-I677</f>
        <v>0</v>
      </c>
      <c r="AL677" s="408">
        <f t="shared" si="103"/>
        <v>0</v>
      </c>
      <c r="AM677" s="408">
        <f t="shared" si="104"/>
        <v>0</v>
      </c>
    </row>
    <row r="678" spans="1:39" s="6" customFormat="1">
      <c r="A678" s="308">
        <v>668</v>
      </c>
      <c r="B678" s="302" t="s">
        <v>1635</v>
      </c>
      <c r="C678" s="54" t="s">
        <v>3022</v>
      </c>
      <c r="D678" s="277" t="s">
        <v>1409</v>
      </c>
      <c r="E678" s="277"/>
      <c r="F678" s="39"/>
      <c r="G678" s="39"/>
      <c r="H678" s="39"/>
      <c r="I678" s="39"/>
      <c r="J678" s="299"/>
      <c r="K678" s="46" t="s">
        <v>1409</v>
      </c>
      <c r="L678" s="46" t="s">
        <v>1409</v>
      </c>
      <c r="M678" s="299"/>
      <c r="N678" s="299"/>
      <c r="O678" s="301" t="s">
        <v>782</v>
      </c>
      <c r="P678" s="301" t="s">
        <v>782</v>
      </c>
      <c r="Q678" s="301" t="s">
        <v>782</v>
      </c>
      <c r="R678" s="301" t="s">
        <v>782</v>
      </c>
      <c r="S678" s="301" t="s">
        <v>782</v>
      </c>
      <c r="T678" s="301" t="s">
        <v>782</v>
      </c>
      <c r="U678" s="301" t="s">
        <v>782</v>
      </c>
      <c r="V678" s="301" t="s">
        <v>782</v>
      </c>
      <c r="W678" s="301" t="s">
        <v>782</v>
      </c>
      <c r="X678" s="301" t="s">
        <v>782</v>
      </c>
      <c r="Y678" s="301" t="s">
        <v>782</v>
      </c>
      <c r="Z678" s="301" t="s">
        <v>782</v>
      </c>
      <c r="AA678" s="301" t="s">
        <v>782</v>
      </c>
      <c r="AB678" s="301" t="s">
        <v>782</v>
      </c>
      <c r="AC678" s="312"/>
      <c r="AD678" s="301"/>
      <c r="AE678" s="322"/>
      <c r="AF678" s="301"/>
      <c r="AG678" s="296"/>
      <c r="AH678" s="408">
        <f t="shared" si="100"/>
        <v>0</v>
      </c>
      <c r="AI678" s="408">
        <f t="shared" si="101"/>
        <v>0</v>
      </c>
      <c r="AJ678" s="408">
        <f t="shared" si="102"/>
        <v>0</v>
      </c>
      <c r="AK678" s="408"/>
      <c r="AL678" s="408">
        <f t="shared" si="103"/>
        <v>0</v>
      </c>
      <c r="AM678" s="408">
        <f t="shared" si="104"/>
        <v>0</v>
      </c>
    </row>
    <row r="679" spans="1:39" s="6" customFormat="1">
      <c r="A679" s="308">
        <v>669</v>
      </c>
      <c r="B679" s="302" t="s">
        <v>1634</v>
      </c>
      <c r="C679" s="54" t="s">
        <v>3022</v>
      </c>
      <c r="D679" s="277" t="s">
        <v>1409</v>
      </c>
      <c r="E679" s="277"/>
      <c r="F679" s="39"/>
      <c r="G679" s="39"/>
      <c r="H679" s="39"/>
      <c r="I679" s="39"/>
      <c r="J679" s="299"/>
      <c r="K679" s="46" t="s">
        <v>1409</v>
      </c>
      <c r="L679" s="46" t="s">
        <v>1409</v>
      </c>
      <c r="M679" s="46"/>
      <c r="N679" s="46"/>
      <c r="O679" s="277" t="s">
        <v>782</v>
      </c>
      <c r="P679" s="46" t="s">
        <v>782</v>
      </c>
      <c r="Q679" s="46" t="s">
        <v>782</v>
      </c>
      <c r="R679" s="46" t="s">
        <v>782</v>
      </c>
      <c r="S679" s="46" t="s">
        <v>782</v>
      </c>
      <c r="T679" s="46" t="s">
        <v>782</v>
      </c>
      <c r="U679" s="46" t="s">
        <v>782</v>
      </c>
      <c r="V679" s="46" t="s">
        <v>782</v>
      </c>
      <c r="W679" s="46" t="s">
        <v>782</v>
      </c>
      <c r="X679" s="46" t="s">
        <v>782</v>
      </c>
      <c r="Y679" s="46" t="s">
        <v>782</v>
      </c>
      <c r="Z679" s="301" t="s">
        <v>782</v>
      </c>
      <c r="AA679" s="301" t="s">
        <v>782</v>
      </c>
      <c r="AB679" s="46" t="s">
        <v>782</v>
      </c>
      <c r="AC679" s="357"/>
      <c r="AD679" s="46"/>
      <c r="AE679" s="353"/>
      <c r="AF679" s="46"/>
      <c r="AG679" s="296"/>
      <c r="AH679" s="408">
        <f t="shared" si="100"/>
        <v>0</v>
      </c>
      <c r="AI679" s="408">
        <f t="shared" si="101"/>
        <v>0</v>
      </c>
      <c r="AJ679" s="408">
        <f t="shared" si="102"/>
        <v>0</v>
      </c>
      <c r="AK679" s="408"/>
      <c r="AL679" s="408">
        <f t="shared" si="103"/>
        <v>0</v>
      </c>
      <c r="AM679" s="408">
        <f t="shared" si="104"/>
        <v>0</v>
      </c>
    </row>
    <row r="680" spans="1:39" s="6" customFormat="1" ht="55.2">
      <c r="A680" s="308">
        <v>670</v>
      </c>
      <c r="B680" s="302" t="s">
        <v>1650</v>
      </c>
      <c r="C680" s="54" t="s">
        <v>3022</v>
      </c>
      <c r="D680" s="277"/>
      <c r="E680" s="399">
        <f>MAX(E681:E682)</f>
        <v>0</v>
      </c>
      <c r="F680" s="399">
        <f>SUM(F681:F682)</f>
        <v>0</v>
      </c>
      <c r="G680" s="399">
        <f>MAX(G681:G682)</f>
        <v>0</v>
      </c>
      <c r="H680" s="399">
        <f>MAX(H681:H682)</f>
        <v>0</v>
      </c>
      <c r="I680" s="399">
        <f>MAX(I681:I682)</f>
        <v>0</v>
      </c>
      <c r="J680" s="403">
        <f>SUM(J681:J682)</f>
        <v>0</v>
      </c>
      <c r="K680" s="46" t="s">
        <v>1409</v>
      </c>
      <c r="L680" s="46" t="s">
        <v>1409</v>
      </c>
      <c r="M680" s="403">
        <f>SUM(M681:M682)</f>
        <v>0</v>
      </c>
      <c r="N680" s="403">
        <f>SUM(N681:N682)</f>
        <v>0</v>
      </c>
      <c r="O680" s="299" t="s">
        <v>782</v>
      </c>
      <c r="P680" s="46" t="s">
        <v>782</v>
      </c>
      <c r="Q680" s="46" t="s">
        <v>782</v>
      </c>
      <c r="R680" s="46" t="s">
        <v>782</v>
      </c>
      <c r="S680" s="46" t="s">
        <v>782</v>
      </c>
      <c r="T680" s="46" t="s">
        <v>782</v>
      </c>
      <c r="U680" s="46" t="s">
        <v>782</v>
      </c>
      <c r="V680" s="46" t="s">
        <v>782</v>
      </c>
      <c r="W680" s="46" t="s">
        <v>782</v>
      </c>
      <c r="X680" s="46" t="s">
        <v>782</v>
      </c>
      <c r="Y680" s="46" t="s">
        <v>782</v>
      </c>
      <c r="Z680" s="301" t="s">
        <v>782</v>
      </c>
      <c r="AA680" s="301" t="s">
        <v>782</v>
      </c>
      <c r="AB680" s="46" t="s">
        <v>782</v>
      </c>
      <c r="AC680" s="357"/>
      <c r="AD680" s="46"/>
      <c r="AE680" s="353"/>
      <c r="AF680" s="46"/>
      <c r="AG680" s="400">
        <f>D680-E680</f>
        <v>0</v>
      </c>
      <c r="AH680" s="408">
        <f t="shared" si="100"/>
        <v>0</v>
      </c>
      <c r="AI680" s="408">
        <f t="shared" si="101"/>
        <v>0</v>
      </c>
      <c r="AJ680" s="408">
        <f t="shared" si="102"/>
        <v>0</v>
      </c>
      <c r="AK680" s="408">
        <f>D680-I680</f>
        <v>0</v>
      </c>
      <c r="AL680" s="408">
        <f t="shared" si="103"/>
        <v>0</v>
      </c>
      <c r="AM680" s="408">
        <f t="shared" si="104"/>
        <v>0</v>
      </c>
    </row>
    <row r="681" spans="1:39" s="6" customFormat="1">
      <c r="A681" s="308">
        <v>671</v>
      </c>
      <c r="B681" s="302" t="s">
        <v>1635</v>
      </c>
      <c r="C681" s="54" t="s">
        <v>3022</v>
      </c>
      <c r="D681" s="277" t="s">
        <v>1409</v>
      </c>
      <c r="E681" s="277"/>
      <c r="F681" s="39"/>
      <c r="G681" s="39"/>
      <c r="H681" s="39"/>
      <c r="I681" s="39"/>
      <c r="J681" s="299"/>
      <c r="K681" s="46" t="s">
        <v>1409</v>
      </c>
      <c r="L681" s="46" t="s">
        <v>1409</v>
      </c>
      <c r="M681" s="46"/>
      <c r="N681" s="46"/>
      <c r="O681" s="46" t="s">
        <v>782</v>
      </c>
      <c r="P681" s="46" t="s">
        <v>782</v>
      </c>
      <c r="Q681" s="46" t="s">
        <v>782</v>
      </c>
      <c r="R681" s="46" t="s">
        <v>782</v>
      </c>
      <c r="S681" s="46" t="s">
        <v>782</v>
      </c>
      <c r="T681" s="46" t="s">
        <v>782</v>
      </c>
      <c r="U681" s="46" t="s">
        <v>782</v>
      </c>
      <c r="V681" s="46" t="s">
        <v>782</v>
      </c>
      <c r="W681" s="46" t="s">
        <v>782</v>
      </c>
      <c r="X681" s="46" t="s">
        <v>782</v>
      </c>
      <c r="Y681" s="46" t="s">
        <v>782</v>
      </c>
      <c r="Z681" s="301" t="s">
        <v>782</v>
      </c>
      <c r="AA681" s="301" t="s">
        <v>782</v>
      </c>
      <c r="AB681" s="46" t="s">
        <v>782</v>
      </c>
      <c r="AC681" s="357"/>
      <c r="AD681" s="46"/>
      <c r="AE681" s="353"/>
      <c r="AF681" s="46"/>
      <c r="AG681" s="296"/>
      <c r="AH681" s="408">
        <f t="shared" si="100"/>
        <v>0</v>
      </c>
      <c r="AI681" s="408">
        <f t="shared" si="101"/>
        <v>0</v>
      </c>
      <c r="AJ681" s="408">
        <f t="shared" si="102"/>
        <v>0</v>
      </c>
      <c r="AK681" s="408"/>
      <c r="AL681" s="408">
        <f t="shared" si="103"/>
        <v>0</v>
      </c>
      <c r="AM681" s="408">
        <f t="shared" si="104"/>
        <v>0</v>
      </c>
    </row>
    <row r="682" spans="1:39" s="6" customFormat="1">
      <c r="A682" s="308">
        <v>672</v>
      </c>
      <c r="B682" s="302" t="s">
        <v>1634</v>
      </c>
      <c r="C682" s="54" t="s">
        <v>3022</v>
      </c>
      <c r="D682" s="277" t="s">
        <v>1409</v>
      </c>
      <c r="E682" s="277"/>
      <c r="F682" s="39"/>
      <c r="G682" s="39"/>
      <c r="H682" s="39"/>
      <c r="I682" s="39"/>
      <c r="J682" s="299"/>
      <c r="K682" s="46" t="s">
        <v>1409</v>
      </c>
      <c r="L682" s="46" t="s">
        <v>1409</v>
      </c>
      <c r="M682" s="46"/>
      <c r="N682" s="46"/>
      <c r="O682" s="39" t="s">
        <v>782</v>
      </c>
      <c r="P682" s="46" t="s">
        <v>782</v>
      </c>
      <c r="Q682" s="46" t="s">
        <v>782</v>
      </c>
      <c r="R682" s="46" t="s">
        <v>782</v>
      </c>
      <c r="S682" s="46" t="s">
        <v>782</v>
      </c>
      <c r="T682" s="46" t="s">
        <v>782</v>
      </c>
      <c r="U682" s="46" t="s">
        <v>782</v>
      </c>
      <c r="V682" s="46" t="s">
        <v>782</v>
      </c>
      <c r="W682" s="46" t="s">
        <v>782</v>
      </c>
      <c r="X682" s="46" t="s">
        <v>782</v>
      </c>
      <c r="Y682" s="46" t="s">
        <v>782</v>
      </c>
      <c r="Z682" s="301" t="s">
        <v>782</v>
      </c>
      <c r="AA682" s="301" t="s">
        <v>782</v>
      </c>
      <c r="AB682" s="46" t="s">
        <v>782</v>
      </c>
      <c r="AC682" s="357"/>
      <c r="AD682" s="46"/>
      <c r="AE682" s="353"/>
      <c r="AF682" s="46"/>
      <c r="AG682" s="296"/>
      <c r="AH682" s="408">
        <f t="shared" si="100"/>
        <v>0</v>
      </c>
      <c r="AI682" s="408">
        <f t="shared" si="101"/>
        <v>0</v>
      </c>
      <c r="AJ682" s="408">
        <f t="shared" si="102"/>
        <v>0</v>
      </c>
      <c r="AK682" s="408"/>
      <c r="AL682" s="408">
        <f t="shared" si="103"/>
        <v>0</v>
      </c>
      <c r="AM682" s="408">
        <f t="shared" si="104"/>
        <v>0</v>
      </c>
    </row>
    <row r="683" spans="1:39" s="6" customFormat="1" ht="55.2">
      <c r="A683" s="308">
        <v>673</v>
      </c>
      <c r="B683" s="302" t="s">
        <v>1649</v>
      </c>
      <c r="C683" s="54" t="s">
        <v>3022</v>
      </c>
      <c r="D683" s="277"/>
      <c r="E683" s="399">
        <f>MAX(E684:E685)</f>
        <v>0</v>
      </c>
      <c r="F683" s="399">
        <f>SUM(F684:F685)</f>
        <v>0</v>
      </c>
      <c r="G683" s="399">
        <f>MAX(G684:G685)</f>
        <v>0</v>
      </c>
      <c r="H683" s="399">
        <f>MAX(H684:H685)</f>
        <v>0</v>
      </c>
      <c r="I683" s="399">
        <f>MAX(I684:I685)</f>
        <v>0</v>
      </c>
      <c r="J683" s="403">
        <f>SUM(J684:J685)</f>
        <v>0</v>
      </c>
      <c r="K683" s="46" t="s">
        <v>1409</v>
      </c>
      <c r="L683" s="46" t="s">
        <v>1409</v>
      </c>
      <c r="M683" s="403">
        <f>SUM(M684:M685)</f>
        <v>0</v>
      </c>
      <c r="N683" s="403">
        <f>SUM(N684:N685)</f>
        <v>0</v>
      </c>
      <c r="O683" s="46" t="s">
        <v>782</v>
      </c>
      <c r="P683" s="46" t="s">
        <v>782</v>
      </c>
      <c r="Q683" s="46" t="s">
        <v>782</v>
      </c>
      <c r="R683" s="46" t="s">
        <v>782</v>
      </c>
      <c r="S683" s="46" t="s">
        <v>782</v>
      </c>
      <c r="T683" s="46" t="s">
        <v>782</v>
      </c>
      <c r="U683" s="46" t="s">
        <v>782</v>
      </c>
      <c r="V683" s="46" t="s">
        <v>782</v>
      </c>
      <c r="W683" s="46" t="s">
        <v>782</v>
      </c>
      <c r="X683" s="46" t="s">
        <v>782</v>
      </c>
      <c r="Y683" s="46" t="s">
        <v>782</v>
      </c>
      <c r="Z683" s="301" t="s">
        <v>782</v>
      </c>
      <c r="AA683" s="301" t="s">
        <v>782</v>
      </c>
      <c r="AB683" s="46" t="s">
        <v>782</v>
      </c>
      <c r="AC683" s="357"/>
      <c r="AD683" s="46"/>
      <c r="AE683" s="353"/>
      <c r="AF683" s="46"/>
      <c r="AG683" s="400">
        <f>D683-E683</f>
        <v>0</v>
      </c>
      <c r="AH683" s="408">
        <f t="shared" si="100"/>
        <v>0</v>
      </c>
      <c r="AI683" s="408">
        <f t="shared" si="101"/>
        <v>0</v>
      </c>
      <c r="AJ683" s="408">
        <f t="shared" si="102"/>
        <v>0</v>
      </c>
      <c r="AK683" s="408">
        <f>D683-I683</f>
        <v>0</v>
      </c>
      <c r="AL683" s="408">
        <f t="shared" si="103"/>
        <v>0</v>
      </c>
      <c r="AM683" s="408">
        <f t="shared" si="104"/>
        <v>0</v>
      </c>
    </row>
    <row r="684" spans="1:39" s="6" customFormat="1">
      <c r="A684" s="308">
        <v>674</v>
      </c>
      <c r="B684" s="302" t="s">
        <v>1635</v>
      </c>
      <c r="C684" s="54" t="s">
        <v>3022</v>
      </c>
      <c r="D684" s="277" t="s">
        <v>1409</v>
      </c>
      <c r="E684" s="277"/>
      <c r="F684" s="39"/>
      <c r="G684" s="39"/>
      <c r="H684" s="39"/>
      <c r="I684" s="39"/>
      <c r="J684" s="299"/>
      <c r="K684" s="46" t="s">
        <v>1409</v>
      </c>
      <c r="L684" s="46" t="s">
        <v>1409</v>
      </c>
      <c r="M684" s="46"/>
      <c r="N684" s="46"/>
      <c r="O684" s="46" t="s">
        <v>782</v>
      </c>
      <c r="P684" s="46" t="s">
        <v>782</v>
      </c>
      <c r="Q684" s="46" t="s">
        <v>782</v>
      </c>
      <c r="R684" s="46" t="s">
        <v>782</v>
      </c>
      <c r="S684" s="46" t="s">
        <v>782</v>
      </c>
      <c r="T684" s="46" t="s">
        <v>782</v>
      </c>
      <c r="U684" s="46" t="s">
        <v>782</v>
      </c>
      <c r="V684" s="46" t="s">
        <v>782</v>
      </c>
      <c r="W684" s="46" t="s">
        <v>782</v>
      </c>
      <c r="X684" s="46" t="s">
        <v>782</v>
      </c>
      <c r="Y684" s="46" t="s">
        <v>782</v>
      </c>
      <c r="Z684" s="301" t="s">
        <v>782</v>
      </c>
      <c r="AA684" s="301" t="s">
        <v>782</v>
      </c>
      <c r="AB684" s="46" t="s">
        <v>782</v>
      </c>
      <c r="AC684" s="357"/>
      <c r="AD684" s="46"/>
      <c r="AE684" s="353"/>
      <c r="AF684" s="46"/>
      <c r="AG684" s="296"/>
      <c r="AH684" s="408">
        <f t="shared" si="100"/>
        <v>0</v>
      </c>
      <c r="AI684" s="408">
        <f t="shared" si="101"/>
        <v>0</v>
      </c>
      <c r="AJ684" s="408">
        <f t="shared" si="102"/>
        <v>0</v>
      </c>
      <c r="AK684" s="408"/>
      <c r="AL684" s="408">
        <f t="shared" si="103"/>
        <v>0</v>
      </c>
      <c r="AM684" s="408">
        <f t="shared" si="104"/>
        <v>0</v>
      </c>
    </row>
    <row r="685" spans="1:39" s="6" customFormat="1">
      <c r="A685" s="308">
        <v>675</v>
      </c>
      <c r="B685" s="302" t="s">
        <v>1634</v>
      </c>
      <c r="C685" s="54" t="s">
        <v>3022</v>
      </c>
      <c r="D685" s="277" t="s">
        <v>1409</v>
      </c>
      <c r="E685" s="277"/>
      <c r="F685" s="39"/>
      <c r="G685" s="39"/>
      <c r="H685" s="39"/>
      <c r="I685" s="39"/>
      <c r="J685" s="299"/>
      <c r="K685" s="46" t="s">
        <v>1409</v>
      </c>
      <c r="L685" s="46" t="s">
        <v>1409</v>
      </c>
      <c r="M685" s="46"/>
      <c r="N685" s="46"/>
      <c r="O685" s="39" t="s">
        <v>782</v>
      </c>
      <c r="P685" s="46" t="s">
        <v>782</v>
      </c>
      <c r="Q685" s="46" t="s">
        <v>782</v>
      </c>
      <c r="R685" s="46" t="s">
        <v>782</v>
      </c>
      <c r="S685" s="46" t="s">
        <v>782</v>
      </c>
      <c r="T685" s="46" t="s">
        <v>782</v>
      </c>
      <c r="U685" s="46" t="s">
        <v>782</v>
      </c>
      <c r="V685" s="46" t="s">
        <v>782</v>
      </c>
      <c r="W685" s="46" t="s">
        <v>782</v>
      </c>
      <c r="X685" s="46" t="s">
        <v>782</v>
      </c>
      <c r="Y685" s="46" t="s">
        <v>782</v>
      </c>
      <c r="Z685" s="301" t="s">
        <v>782</v>
      </c>
      <c r="AA685" s="301" t="s">
        <v>782</v>
      </c>
      <c r="AB685" s="46" t="s">
        <v>782</v>
      </c>
      <c r="AC685" s="357"/>
      <c r="AD685" s="46"/>
      <c r="AE685" s="353"/>
      <c r="AF685" s="46"/>
      <c r="AG685" s="296"/>
      <c r="AH685" s="408">
        <f t="shared" si="100"/>
        <v>0</v>
      </c>
      <c r="AI685" s="408">
        <f t="shared" si="101"/>
        <v>0</v>
      </c>
      <c r="AJ685" s="408">
        <f t="shared" si="102"/>
        <v>0</v>
      </c>
      <c r="AK685" s="408"/>
      <c r="AL685" s="408">
        <f t="shared" si="103"/>
        <v>0</v>
      </c>
      <c r="AM685" s="408">
        <f t="shared" si="104"/>
        <v>0</v>
      </c>
    </row>
    <row r="686" spans="1:39" s="6" customFormat="1" ht="55.2">
      <c r="A686" s="308">
        <v>676</v>
      </c>
      <c r="B686" s="302" t="s">
        <v>1648</v>
      </c>
      <c r="C686" s="54" t="s">
        <v>3022</v>
      </c>
      <c r="D686" s="277"/>
      <c r="E686" s="399">
        <f>MAX(E687,E694)</f>
        <v>0</v>
      </c>
      <c r="F686" s="403">
        <f>SUM(F687,F694)</f>
        <v>0</v>
      </c>
      <c r="G686" s="399">
        <f>MAX(G687,G694)</f>
        <v>0</v>
      </c>
      <c r="H686" s="399">
        <f>MAX(H687,H694)</f>
        <v>0</v>
      </c>
      <c r="I686" s="399">
        <f>MAX(I687,I694)</f>
        <v>0</v>
      </c>
      <c r="J686" s="403">
        <f>SUM(J687,J694)</f>
        <v>0</v>
      </c>
      <c r="K686" s="46" t="s">
        <v>1409</v>
      </c>
      <c r="L686" s="46" t="s">
        <v>1409</v>
      </c>
      <c r="M686" s="403">
        <f>SUM(M687,M694)</f>
        <v>0</v>
      </c>
      <c r="N686" s="403">
        <f>SUM(N687,N694)</f>
        <v>0</v>
      </c>
      <c r="O686" s="46" t="s">
        <v>782</v>
      </c>
      <c r="P686" s="46" t="s">
        <v>782</v>
      </c>
      <c r="Q686" s="46" t="s">
        <v>782</v>
      </c>
      <c r="R686" s="46" t="s">
        <v>782</v>
      </c>
      <c r="S686" s="46" t="s">
        <v>782</v>
      </c>
      <c r="T686" s="46" t="s">
        <v>782</v>
      </c>
      <c r="U686" s="46" t="s">
        <v>782</v>
      </c>
      <c r="V686" s="46" t="s">
        <v>782</v>
      </c>
      <c r="W686" s="46" t="s">
        <v>782</v>
      </c>
      <c r="X686" s="46" t="s">
        <v>782</v>
      </c>
      <c r="Y686" s="46" t="s">
        <v>782</v>
      </c>
      <c r="Z686" s="301" t="s">
        <v>782</v>
      </c>
      <c r="AA686" s="301" t="s">
        <v>782</v>
      </c>
      <c r="AB686" s="46" t="s">
        <v>782</v>
      </c>
      <c r="AC686" s="357"/>
      <c r="AD686" s="46"/>
      <c r="AE686" s="353"/>
      <c r="AF686" s="46"/>
      <c r="AG686" s="400">
        <f>D686-E686</f>
        <v>0</v>
      </c>
      <c r="AH686" s="408">
        <f t="shared" si="100"/>
        <v>0</v>
      </c>
      <c r="AI686" s="408">
        <f t="shared" si="101"/>
        <v>0</v>
      </c>
      <c r="AJ686" s="408">
        <f t="shared" si="102"/>
        <v>0</v>
      </c>
      <c r="AK686" s="408">
        <f>D686-I686</f>
        <v>0</v>
      </c>
      <c r="AL686" s="408">
        <f t="shared" si="103"/>
        <v>0</v>
      </c>
      <c r="AM686" s="408">
        <f t="shared" si="104"/>
        <v>0</v>
      </c>
    </row>
    <row r="687" spans="1:39" s="6" customFormat="1">
      <c r="A687" s="308">
        <v>677</v>
      </c>
      <c r="B687" s="302" t="s">
        <v>1647</v>
      </c>
      <c r="C687" s="54" t="s">
        <v>3022</v>
      </c>
      <c r="D687" s="277" t="s">
        <v>1409</v>
      </c>
      <c r="E687" s="399">
        <f>MAX(E688:E693)</f>
        <v>0</v>
      </c>
      <c r="F687" s="399">
        <f>MAX(F688:F693)</f>
        <v>0</v>
      </c>
      <c r="G687" s="399">
        <f>MAX(G688:G693)</f>
        <v>0</v>
      </c>
      <c r="H687" s="399">
        <f>MAX(H688:H693)</f>
        <v>0</v>
      </c>
      <c r="I687" s="399">
        <f>MAX(I688:I693)</f>
        <v>0</v>
      </c>
      <c r="J687" s="399">
        <f>SUM(J688:J693)</f>
        <v>0</v>
      </c>
      <c r="K687" s="46" t="s">
        <v>1409</v>
      </c>
      <c r="L687" s="46" t="s">
        <v>1409</v>
      </c>
      <c r="M687" s="399">
        <f>SUM(M688:M693)</f>
        <v>0</v>
      </c>
      <c r="N687" s="399">
        <f>SUM(N688:N693)</f>
        <v>0</v>
      </c>
      <c r="O687" s="46" t="s">
        <v>782</v>
      </c>
      <c r="P687" s="46" t="s">
        <v>782</v>
      </c>
      <c r="Q687" s="46" t="s">
        <v>782</v>
      </c>
      <c r="R687" s="46" t="s">
        <v>782</v>
      </c>
      <c r="S687" s="46" t="s">
        <v>782</v>
      </c>
      <c r="T687" s="46" t="s">
        <v>782</v>
      </c>
      <c r="U687" s="46" t="s">
        <v>782</v>
      </c>
      <c r="V687" s="46" t="s">
        <v>782</v>
      </c>
      <c r="W687" s="46" t="s">
        <v>782</v>
      </c>
      <c r="X687" s="46" t="s">
        <v>782</v>
      </c>
      <c r="Y687" s="46" t="s">
        <v>782</v>
      </c>
      <c r="Z687" s="301" t="s">
        <v>782</v>
      </c>
      <c r="AA687" s="301" t="s">
        <v>782</v>
      </c>
      <c r="AB687" s="46" t="s">
        <v>782</v>
      </c>
      <c r="AC687" s="357"/>
      <c r="AD687" s="46"/>
      <c r="AE687" s="353"/>
      <c r="AF687" s="46"/>
      <c r="AG687" s="296"/>
      <c r="AH687" s="408">
        <f t="shared" si="100"/>
        <v>0</v>
      </c>
      <c r="AI687" s="408">
        <f t="shared" si="101"/>
        <v>0</v>
      </c>
      <c r="AJ687" s="408">
        <f t="shared" si="102"/>
        <v>0</v>
      </c>
      <c r="AK687" s="408"/>
      <c r="AL687" s="408">
        <f t="shared" si="103"/>
        <v>0</v>
      </c>
      <c r="AM687" s="408">
        <f t="shared" si="104"/>
        <v>0</v>
      </c>
    </row>
    <row r="688" spans="1:39" s="6" customFormat="1" ht="18.75" customHeight="1">
      <c r="A688" s="308">
        <v>678</v>
      </c>
      <c r="B688" s="302" t="s">
        <v>1646</v>
      </c>
      <c r="C688" s="54" t="s">
        <v>3022</v>
      </c>
      <c r="D688" s="277" t="s">
        <v>1409</v>
      </c>
      <c r="E688" s="277"/>
      <c r="F688" s="39"/>
      <c r="G688" s="277"/>
      <c r="H688" s="277"/>
      <c r="I688" s="277"/>
      <c r="J688" s="299"/>
      <c r="K688" s="46" t="s">
        <v>1409</v>
      </c>
      <c r="L688" s="46" t="s">
        <v>1409</v>
      </c>
      <c r="M688" s="46"/>
      <c r="N688" s="46"/>
      <c r="O688" s="39" t="s">
        <v>782</v>
      </c>
      <c r="P688" s="46" t="s">
        <v>782</v>
      </c>
      <c r="Q688" s="46" t="s">
        <v>782</v>
      </c>
      <c r="R688" s="46" t="s">
        <v>782</v>
      </c>
      <c r="S688" s="46" t="s">
        <v>782</v>
      </c>
      <c r="T688" s="46" t="s">
        <v>782</v>
      </c>
      <c r="U688" s="46" t="s">
        <v>782</v>
      </c>
      <c r="V688" s="46" t="s">
        <v>782</v>
      </c>
      <c r="W688" s="46" t="s">
        <v>782</v>
      </c>
      <c r="X688" s="46" t="s">
        <v>782</v>
      </c>
      <c r="Y688" s="46" t="s">
        <v>782</v>
      </c>
      <c r="Z688" s="301" t="s">
        <v>782</v>
      </c>
      <c r="AA688" s="301" t="s">
        <v>782</v>
      </c>
      <c r="AB688" s="46" t="s">
        <v>782</v>
      </c>
      <c r="AC688" s="357"/>
      <c r="AD688" s="46"/>
      <c r="AE688" s="353"/>
      <c r="AF688" s="46"/>
      <c r="AG688" s="296"/>
      <c r="AH688" s="408">
        <f t="shared" si="100"/>
        <v>0</v>
      </c>
      <c r="AI688" s="408">
        <f t="shared" si="101"/>
        <v>0</v>
      </c>
      <c r="AJ688" s="408">
        <f t="shared" si="102"/>
        <v>0</v>
      </c>
      <c r="AK688" s="408"/>
      <c r="AL688" s="408">
        <f t="shared" si="103"/>
        <v>0</v>
      </c>
      <c r="AM688" s="408">
        <f t="shared" si="104"/>
        <v>0</v>
      </c>
    </row>
    <row r="689" spans="1:39" s="6" customFormat="1">
      <c r="A689" s="308">
        <v>679</v>
      </c>
      <c r="B689" s="302" t="s">
        <v>1442</v>
      </c>
      <c r="C689" s="54" t="s">
        <v>3022</v>
      </c>
      <c r="D689" s="277" t="s">
        <v>1409</v>
      </c>
      <c r="E689" s="277"/>
      <c r="F689" s="39"/>
      <c r="G689" s="277"/>
      <c r="H689" s="277"/>
      <c r="I689" s="277"/>
      <c r="J689" s="299"/>
      <c r="K689" s="46" t="s">
        <v>1409</v>
      </c>
      <c r="L689" s="46" t="s">
        <v>1409</v>
      </c>
      <c r="M689" s="46"/>
      <c r="N689" s="46"/>
      <c r="O689" s="277" t="s">
        <v>782</v>
      </c>
      <c r="P689" s="46" t="s">
        <v>782</v>
      </c>
      <c r="Q689" s="46" t="s">
        <v>782</v>
      </c>
      <c r="R689" s="46" t="s">
        <v>782</v>
      </c>
      <c r="S689" s="46" t="s">
        <v>782</v>
      </c>
      <c r="T689" s="46" t="s">
        <v>782</v>
      </c>
      <c r="U689" s="46" t="s">
        <v>782</v>
      </c>
      <c r="V689" s="46" t="s">
        <v>782</v>
      </c>
      <c r="W689" s="46" t="s">
        <v>782</v>
      </c>
      <c r="X689" s="46" t="s">
        <v>782</v>
      </c>
      <c r="Y689" s="46" t="s">
        <v>782</v>
      </c>
      <c r="Z689" s="301" t="s">
        <v>782</v>
      </c>
      <c r="AA689" s="301" t="s">
        <v>782</v>
      </c>
      <c r="AB689" s="46" t="s">
        <v>782</v>
      </c>
      <c r="AC689" s="357"/>
      <c r="AD689" s="46"/>
      <c r="AE689" s="353"/>
      <c r="AF689" s="46"/>
      <c r="AG689" s="296"/>
      <c r="AH689" s="408">
        <f t="shared" si="100"/>
        <v>0</v>
      </c>
      <c r="AI689" s="408">
        <f t="shared" si="101"/>
        <v>0</v>
      </c>
      <c r="AJ689" s="408">
        <f t="shared" si="102"/>
        <v>0</v>
      </c>
      <c r="AK689" s="408"/>
      <c r="AL689" s="408">
        <f t="shared" si="103"/>
        <v>0</v>
      </c>
      <c r="AM689" s="408">
        <f t="shared" si="104"/>
        <v>0</v>
      </c>
    </row>
    <row r="690" spans="1:39" s="6" customFormat="1">
      <c r="A690" s="308">
        <v>680</v>
      </c>
      <c r="B690" s="302" t="s">
        <v>1645</v>
      </c>
      <c r="C690" s="54" t="s">
        <v>3022</v>
      </c>
      <c r="D690" s="277" t="s">
        <v>1409</v>
      </c>
      <c r="E690" s="277"/>
      <c r="F690" s="39"/>
      <c r="G690" s="277"/>
      <c r="H690" s="277"/>
      <c r="I690" s="277"/>
      <c r="J690" s="299"/>
      <c r="K690" s="46" t="s">
        <v>1409</v>
      </c>
      <c r="L690" s="46" t="s">
        <v>1409</v>
      </c>
      <c r="M690" s="46"/>
      <c r="N690" s="46"/>
      <c r="O690" s="46" t="s">
        <v>782</v>
      </c>
      <c r="P690" s="46" t="s">
        <v>782</v>
      </c>
      <c r="Q690" s="46" t="s">
        <v>782</v>
      </c>
      <c r="R690" s="46" t="s">
        <v>782</v>
      </c>
      <c r="S690" s="46" t="s">
        <v>782</v>
      </c>
      <c r="T690" s="46" t="s">
        <v>782</v>
      </c>
      <c r="U690" s="46" t="s">
        <v>782</v>
      </c>
      <c r="V690" s="46" t="s">
        <v>782</v>
      </c>
      <c r="W690" s="46" t="s">
        <v>782</v>
      </c>
      <c r="X690" s="46" t="s">
        <v>782</v>
      </c>
      <c r="Y690" s="46" t="s">
        <v>782</v>
      </c>
      <c r="Z690" s="301" t="s">
        <v>782</v>
      </c>
      <c r="AA690" s="301" t="s">
        <v>782</v>
      </c>
      <c r="AB690" s="46" t="s">
        <v>782</v>
      </c>
      <c r="AC690" s="357"/>
      <c r="AD690" s="46"/>
      <c r="AE690" s="353"/>
      <c r="AF690" s="46"/>
      <c r="AG690" s="296"/>
      <c r="AH690" s="408">
        <f t="shared" si="100"/>
        <v>0</v>
      </c>
      <c r="AI690" s="408">
        <f t="shared" si="101"/>
        <v>0</v>
      </c>
      <c r="AJ690" s="408">
        <f t="shared" si="102"/>
        <v>0</v>
      </c>
      <c r="AK690" s="408"/>
      <c r="AL690" s="408">
        <f t="shared" si="103"/>
        <v>0</v>
      </c>
      <c r="AM690" s="408">
        <f t="shared" si="104"/>
        <v>0</v>
      </c>
    </row>
    <row r="691" spans="1:39" s="6" customFormat="1">
      <c r="A691" s="308">
        <v>681</v>
      </c>
      <c r="B691" s="302" t="s">
        <v>1487</v>
      </c>
      <c r="C691" s="54" t="s">
        <v>3022</v>
      </c>
      <c r="D691" s="277" t="s">
        <v>1409</v>
      </c>
      <c r="E691" s="277"/>
      <c r="F691" s="39"/>
      <c r="G691" s="277"/>
      <c r="H691" s="277"/>
      <c r="I691" s="277"/>
      <c r="J691" s="299"/>
      <c r="K691" s="46" t="s">
        <v>1409</v>
      </c>
      <c r="L691" s="46" t="s">
        <v>1409</v>
      </c>
      <c r="M691" s="46"/>
      <c r="N691" s="46"/>
      <c r="O691" s="46" t="s">
        <v>782</v>
      </c>
      <c r="P691" s="46" t="s">
        <v>782</v>
      </c>
      <c r="Q691" s="46" t="s">
        <v>782</v>
      </c>
      <c r="R691" s="46" t="s">
        <v>782</v>
      </c>
      <c r="S691" s="46" t="s">
        <v>782</v>
      </c>
      <c r="T691" s="46" t="s">
        <v>782</v>
      </c>
      <c r="U691" s="46" t="s">
        <v>782</v>
      </c>
      <c r="V691" s="46" t="s">
        <v>782</v>
      </c>
      <c r="W691" s="46" t="s">
        <v>782</v>
      </c>
      <c r="X691" s="46" t="s">
        <v>782</v>
      </c>
      <c r="Y691" s="46" t="s">
        <v>782</v>
      </c>
      <c r="Z691" s="301" t="s">
        <v>782</v>
      </c>
      <c r="AA691" s="301" t="s">
        <v>782</v>
      </c>
      <c r="AB691" s="46" t="s">
        <v>782</v>
      </c>
      <c r="AC691" s="357"/>
      <c r="AD691" s="46"/>
      <c r="AE691" s="353"/>
      <c r="AF691" s="46"/>
      <c r="AG691" s="296"/>
      <c r="AH691" s="408">
        <f t="shared" si="100"/>
        <v>0</v>
      </c>
      <c r="AI691" s="408">
        <f t="shared" si="101"/>
        <v>0</v>
      </c>
      <c r="AJ691" s="408">
        <f t="shared" si="102"/>
        <v>0</v>
      </c>
      <c r="AK691" s="408"/>
      <c r="AL691" s="408">
        <f t="shared" si="103"/>
        <v>0</v>
      </c>
      <c r="AM691" s="408">
        <f t="shared" si="104"/>
        <v>0</v>
      </c>
    </row>
    <row r="692" spans="1:39" s="6" customFormat="1">
      <c r="A692" s="308">
        <v>682</v>
      </c>
      <c r="B692" s="302" t="s">
        <v>1644</v>
      </c>
      <c r="C692" s="54" t="s">
        <v>3022</v>
      </c>
      <c r="D692" s="277" t="s">
        <v>1409</v>
      </c>
      <c r="E692" s="277"/>
      <c r="F692" s="39"/>
      <c r="G692" s="277"/>
      <c r="H692" s="277"/>
      <c r="I692" s="277"/>
      <c r="J692" s="299"/>
      <c r="K692" s="46" t="s">
        <v>1409</v>
      </c>
      <c r="L692" s="46" t="s">
        <v>1409</v>
      </c>
      <c r="M692" s="46"/>
      <c r="N692" s="46"/>
      <c r="O692" s="46" t="s">
        <v>782</v>
      </c>
      <c r="P692" s="46" t="s">
        <v>782</v>
      </c>
      <c r="Q692" s="46" t="s">
        <v>782</v>
      </c>
      <c r="R692" s="46" t="s">
        <v>782</v>
      </c>
      <c r="S692" s="46" t="s">
        <v>782</v>
      </c>
      <c r="T692" s="46" t="s">
        <v>782</v>
      </c>
      <c r="U692" s="46" t="s">
        <v>782</v>
      </c>
      <c r="V692" s="46" t="s">
        <v>782</v>
      </c>
      <c r="W692" s="46" t="s">
        <v>782</v>
      </c>
      <c r="X692" s="46" t="s">
        <v>782</v>
      </c>
      <c r="Y692" s="46" t="s">
        <v>782</v>
      </c>
      <c r="Z692" s="301" t="s">
        <v>782</v>
      </c>
      <c r="AA692" s="301" t="s">
        <v>782</v>
      </c>
      <c r="AB692" s="46" t="s">
        <v>782</v>
      </c>
      <c r="AC692" s="357"/>
      <c r="AD692" s="46"/>
      <c r="AE692" s="353"/>
      <c r="AF692" s="46"/>
      <c r="AG692" s="296"/>
      <c r="AH692" s="408">
        <f t="shared" si="100"/>
        <v>0</v>
      </c>
      <c r="AI692" s="408">
        <f t="shared" si="101"/>
        <v>0</v>
      </c>
      <c r="AJ692" s="408">
        <f t="shared" si="102"/>
        <v>0</v>
      </c>
      <c r="AK692" s="408"/>
      <c r="AL692" s="408">
        <f t="shared" si="103"/>
        <v>0</v>
      </c>
      <c r="AM692" s="408">
        <f t="shared" si="104"/>
        <v>0</v>
      </c>
    </row>
    <row r="693" spans="1:39" s="6" customFormat="1">
      <c r="A693" s="308">
        <v>683</v>
      </c>
      <c r="B693" s="111" t="s">
        <v>1419</v>
      </c>
      <c r="C693" s="54" t="s">
        <v>3022</v>
      </c>
      <c r="D693" s="277" t="s">
        <v>1409</v>
      </c>
      <c r="E693" s="277"/>
      <c r="F693" s="39"/>
      <c r="G693" s="277"/>
      <c r="H693" s="277"/>
      <c r="I693" s="277"/>
      <c r="J693" s="299"/>
      <c r="K693" s="46" t="s">
        <v>1409</v>
      </c>
      <c r="L693" s="46" t="s">
        <v>1409</v>
      </c>
      <c r="M693" s="46"/>
      <c r="N693" s="46"/>
      <c r="O693" s="46" t="s">
        <v>782</v>
      </c>
      <c r="P693" s="46" t="s">
        <v>782</v>
      </c>
      <c r="Q693" s="46" t="s">
        <v>782</v>
      </c>
      <c r="R693" s="46" t="s">
        <v>782</v>
      </c>
      <c r="S693" s="46" t="s">
        <v>782</v>
      </c>
      <c r="T693" s="46" t="s">
        <v>782</v>
      </c>
      <c r="U693" s="46" t="s">
        <v>782</v>
      </c>
      <c r="V693" s="46" t="s">
        <v>782</v>
      </c>
      <c r="W693" s="46" t="s">
        <v>782</v>
      </c>
      <c r="X693" s="46" t="s">
        <v>782</v>
      </c>
      <c r="Y693" s="46" t="s">
        <v>782</v>
      </c>
      <c r="Z693" s="301" t="s">
        <v>782</v>
      </c>
      <c r="AA693" s="301" t="s">
        <v>782</v>
      </c>
      <c r="AB693" s="46" t="s">
        <v>782</v>
      </c>
      <c r="AC693" s="357"/>
      <c r="AD693" s="46"/>
      <c r="AE693" s="353"/>
      <c r="AF693" s="46"/>
      <c r="AG693" s="296"/>
      <c r="AH693" s="408">
        <f t="shared" si="100"/>
        <v>0</v>
      </c>
      <c r="AI693" s="408">
        <f t="shared" si="101"/>
        <v>0</v>
      </c>
      <c r="AJ693" s="408">
        <f t="shared" si="102"/>
        <v>0</v>
      </c>
      <c r="AK693" s="408"/>
      <c r="AL693" s="408">
        <f t="shared" si="103"/>
        <v>0</v>
      </c>
      <c r="AM693" s="408">
        <f t="shared" si="104"/>
        <v>0</v>
      </c>
    </row>
    <row r="694" spans="1:39" s="6" customFormat="1">
      <c r="A694" s="308">
        <v>684</v>
      </c>
      <c r="B694" s="302" t="s">
        <v>1643</v>
      </c>
      <c r="C694" s="54" t="s">
        <v>3022</v>
      </c>
      <c r="D694" s="277" t="s">
        <v>1409</v>
      </c>
      <c r="E694" s="399">
        <f>MAX(E695:E699)</f>
        <v>0</v>
      </c>
      <c r="F694" s="399">
        <f>MAX(F695:F699)</f>
        <v>0</v>
      </c>
      <c r="G694" s="399">
        <f>MAX(G695:G699)</f>
        <v>0</v>
      </c>
      <c r="H694" s="399">
        <f>MAX(H695:H699)</f>
        <v>0</v>
      </c>
      <c r="I694" s="399">
        <f>MAX(I695:I699)</f>
        <v>0</v>
      </c>
      <c r="J694" s="399">
        <f>SUM(J695:J699)</f>
        <v>0</v>
      </c>
      <c r="K694" s="46" t="s">
        <v>1409</v>
      </c>
      <c r="L694" s="46" t="s">
        <v>1409</v>
      </c>
      <c r="M694" s="399">
        <f>SUM(M695:M699)</f>
        <v>0</v>
      </c>
      <c r="N694" s="399">
        <f>SUM(N695:N699)</f>
        <v>0</v>
      </c>
      <c r="O694" s="46" t="s">
        <v>782</v>
      </c>
      <c r="P694" s="46" t="s">
        <v>782</v>
      </c>
      <c r="Q694" s="46" t="s">
        <v>782</v>
      </c>
      <c r="R694" s="46" t="s">
        <v>782</v>
      </c>
      <c r="S694" s="46" t="s">
        <v>782</v>
      </c>
      <c r="T694" s="46" t="s">
        <v>782</v>
      </c>
      <c r="U694" s="46" t="s">
        <v>782</v>
      </c>
      <c r="V694" s="46" t="s">
        <v>782</v>
      </c>
      <c r="W694" s="46" t="s">
        <v>782</v>
      </c>
      <c r="X694" s="46" t="s">
        <v>782</v>
      </c>
      <c r="Y694" s="46" t="s">
        <v>782</v>
      </c>
      <c r="Z694" s="301" t="s">
        <v>782</v>
      </c>
      <c r="AA694" s="301" t="s">
        <v>782</v>
      </c>
      <c r="AB694" s="46" t="s">
        <v>782</v>
      </c>
      <c r="AC694" s="357"/>
      <c r="AD694" s="46"/>
      <c r="AE694" s="353"/>
      <c r="AF694" s="46"/>
      <c r="AG694" s="296"/>
      <c r="AH694" s="408">
        <f t="shared" si="100"/>
        <v>0</v>
      </c>
      <c r="AI694" s="408">
        <f t="shared" si="101"/>
        <v>0</v>
      </c>
      <c r="AJ694" s="408">
        <f t="shared" si="102"/>
        <v>0</v>
      </c>
      <c r="AK694" s="408"/>
      <c r="AL694" s="408">
        <f t="shared" si="103"/>
        <v>0</v>
      </c>
      <c r="AM694" s="408">
        <f t="shared" si="104"/>
        <v>0</v>
      </c>
    </row>
    <row r="695" spans="1:39" s="6" customFormat="1">
      <c r="A695" s="308">
        <v>685</v>
      </c>
      <c r="B695" s="302" t="s">
        <v>1642</v>
      </c>
      <c r="C695" s="54" t="s">
        <v>3022</v>
      </c>
      <c r="D695" s="277" t="s">
        <v>1409</v>
      </c>
      <c r="E695" s="277"/>
      <c r="F695" s="39"/>
      <c r="G695" s="39"/>
      <c r="H695" s="39"/>
      <c r="I695" s="39"/>
      <c r="J695" s="299"/>
      <c r="K695" s="46" t="s">
        <v>1409</v>
      </c>
      <c r="L695" s="46" t="s">
        <v>1409</v>
      </c>
      <c r="M695" s="46"/>
      <c r="N695" s="46"/>
      <c r="O695" s="46" t="s">
        <v>782</v>
      </c>
      <c r="P695" s="46" t="s">
        <v>782</v>
      </c>
      <c r="Q695" s="46" t="s">
        <v>782</v>
      </c>
      <c r="R695" s="46" t="s">
        <v>782</v>
      </c>
      <c r="S695" s="46" t="s">
        <v>782</v>
      </c>
      <c r="T695" s="46" t="s">
        <v>782</v>
      </c>
      <c r="U695" s="46" t="s">
        <v>782</v>
      </c>
      <c r="V695" s="46" t="s">
        <v>782</v>
      </c>
      <c r="W695" s="46" t="s">
        <v>782</v>
      </c>
      <c r="X695" s="46" t="s">
        <v>782</v>
      </c>
      <c r="Y695" s="46" t="s">
        <v>782</v>
      </c>
      <c r="Z695" s="356"/>
      <c r="AA695" s="356"/>
      <c r="AB695" s="46" t="s">
        <v>782</v>
      </c>
      <c r="AC695" s="357"/>
      <c r="AD695" s="46"/>
      <c r="AE695" s="353"/>
      <c r="AF695" s="46"/>
      <c r="AG695" s="296"/>
      <c r="AH695" s="408">
        <f t="shared" si="100"/>
        <v>0</v>
      </c>
      <c r="AI695" s="408">
        <f t="shared" si="101"/>
        <v>0</v>
      </c>
      <c r="AJ695" s="408">
        <f t="shared" si="102"/>
        <v>0</v>
      </c>
      <c r="AK695" s="408"/>
      <c r="AL695" s="408">
        <f t="shared" si="103"/>
        <v>0</v>
      </c>
      <c r="AM695" s="408">
        <f t="shared" si="104"/>
        <v>0</v>
      </c>
    </row>
    <row r="696" spans="1:39" s="6" customFormat="1">
      <c r="A696" s="308">
        <v>686</v>
      </c>
      <c r="B696" s="302" t="s">
        <v>1641</v>
      </c>
      <c r="C696" s="54" t="s">
        <v>3022</v>
      </c>
      <c r="D696" s="277" t="s">
        <v>1409</v>
      </c>
      <c r="E696" s="277"/>
      <c r="F696" s="39"/>
      <c r="G696" s="39"/>
      <c r="H696" s="39"/>
      <c r="I696" s="39"/>
      <c r="J696" s="299"/>
      <c r="K696" s="46" t="s">
        <v>1409</v>
      </c>
      <c r="L696" s="46" t="s">
        <v>1409</v>
      </c>
      <c r="M696" s="46"/>
      <c r="N696" s="46"/>
      <c r="O696" s="277" t="s">
        <v>782</v>
      </c>
      <c r="P696" s="46" t="s">
        <v>782</v>
      </c>
      <c r="Q696" s="46" t="s">
        <v>782</v>
      </c>
      <c r="R696" s="46" t="s">
        <v>782</v>
      </c>
      <c r="S696" s="46" t="s">
        <v>782</v>
      </c>
      <c r="T696" s="46" t="s">
        <v>782</v>
      </c>
      <c r="U696" s="46" t="s">
        <v>782</v>
      </c>
      <c r="V696" s="46" t="s">
        <v>782</v>
      </c>
      <c r="W696" s="46" t="s">
        <v>782</v>
      </c>
      <c r="X696" s="46" t="s">
        <v>782</v>
      </c>
      <c r="Y696" s="46" t="s">
        <v>782</v>
      </c>
      <c r="Z696" s="356"/>
      <c r="AA696" s="356"/>
      <c r="AB696" s="46" t="s">
        <v>782</v>
      </c>
      <c r="AC696" s="357"/>
      <c r="AD696" s="46"/>
      <c r="AE696" s="353"/>
      <c r="AF696" s="46"/>
      <c r="AG696" s="296"/>
      <c r="AH696" s="408">
        <f t="shared" si="100"/>
        <v>0</v>
      </c>
      <c r="AI696" s="408">
        <f t="shared" si="101"/>
        <v>0</v>
      </c>
      <c r="AJ696" s="408">
        <f t="shared" si="102"/>
        <v>0</v>
      </c>
      <c r="AK696" s="408"/>
      <c r="AL696" s="408">
        <f t="shared" si="103"/>
        <v>0</v>
      </c>
      <c r="AM696" s="408">
        <f t="shared" si="104"/>
        <v>0</v>
      </c>
    </row>
    <row r="697" spans="1:39" s="6" customFormat="1">
      <c r="A697" s="308">
        <v>687</v>
      </c>
      <c r="B697" s="302" t="s">
        <v>1640</v>
      </c>
      <c r="C697" s="54" t="s">
        <v>3022</v>
      </c>
      <c r="D697" s="277" t="s">
        <v>1409</v>
      </c>
      <c r="E697" s="277"/>
      <c r="F697" s="39"/>
      <c r="G697" s="39"/>
      <c r="H697" s="39"/>
      <c r="I697" s="39"/>
      <c r="J697" s="299"/>
      <c r="K697" s="46" t="s">
        <v>1409</v>
      </c>
      <c r="L697" s="46" t="s">
        <v>1409</v>
      </c>
      <c r="M697" s="46"/>
      <c r="N697" s="46"/>
      <c r="O697" s="46" t="s">
        <v>782</v>
      </c>
      <c r="P697" s="46" t="s">
        <v>782</v>
      </c>
      <c r="Q697" s="46" t="s">
        <v>782</v>
      </c>
      <c r="R697" s="46" t="s">
        <v>782</v>
      </c>
      <c r="S697" s="46" t="s">
        <v>782</v>
      </c>
      <c r="T697" s="46" t="s">
        <v>782</v>
      </c>
      <c r="U697" s="46" t="s">
        <v>782</v>
      </c>
      <c r="V697" s="46" t="s">
        <v>782</v>
      </c>
      <c r="W697" s="46" t="s">
        <v>782</v>
      </c>
      <c r="X697" s="46" t="s">
        <v>782</v>
      </c>
      <c r="Y697" s="46" t="s">
        <v>782</v>
      </c>
      <c r="Z697" s="356"/>
      <c r="AA697" s="356"/>
      <c r="AB697" s="46" t="s">
        <v>782</v>
      </c>
      <c r="AC697" s="357"/>
      <c r="AD697" s="46"/>
      <c r="AE697" s="353"/>
      <c r="AF697" s="46"/>
      <c r="AG697" s="296"/>
      <c r="AH697" s="408">
        <f t="shared" si="100"/>
        <v>0</v>
      </c>
      <c r="AI697" s="408">
        <f t="shared" si="101"/>
        <v>0</v>
      </c>
      <c r="AJ697" s="408">
        <f t="shared" si="102"/>
        <v>0</v>
      </c>
      <c r="AK697" s="408"/>
      <c r="AL697" s="408">
        <f t="shared" si="103"/>
        <v>0</v>
      </c>
      <c r="AM697" s="408">
        <f t="shared" si="104"/>
        <v>0</v>
      </c>
    </row>
    <row r="698" spans="1:39" s="6" customFormat="1">
      <c r="A698" s="308">
        <v>688</v>
      </c>
      <c r="B698" s="302" t="s">
        <v>1639</v>
      </c>
      <c r="C698" s="54" t="s">
        <v>3022</v>
      </c>
      <c r="D698" s="277" t="s">
        <v>1409</v>
      </c>
      <c r="E698" s="277"/>
      <c r="F698" s="39"/>
      <c r="G698" s="39"/>
      <c r="H698" s="39"/>
      <c r="I698" s="39"/>
      <c r="J698" s="299"/>
      <c r="K698" s="46" t="s">
        <v>1409</v>
      </c>
      <c r="L698" s="46" t="s">
        <v>1409</v>
      </c>
      <c r="M698" s="46"/>
      <c r="N698" s="46"/>
      <c r="O698" s="46" t="s">
        <v>782</v>
      </c>
      <c r="P698" s="46" t="s">
        <v>782</v>
      </c>
      <c r="Q698" s="46" t="s">
        <v>782</v>
      </c>
      <c r="R698" s="46" t="s">
        <v>782</v>
      </c>
      <c r="S698" s="46" t="s">
        <v>782</v>
      </c>
      <c r="T698" s="46" t="s">
        <v>782</v>
      </c>
      <c r="U698" s="46" t="s">
        <v>782</v>
      </c>
      <c r="V698" s="46" t="s">
        <v>782</v>
      </c>
      <c r="W698" s="46" t="s">
        <v>782</v>
      </c>
      <c r="X698" s="46" t="s">
        <v>782</v>
      </c>
      <c r="Y698" s="46" t="s">
        <v>782</v>
      </c>
      <c r="Z698" s="356"/>
      <c r="AA698" s="356"/>
      <c r="AB698" s="46" t="s">
        <v>782</v>
      </c>
      <c r="AC698" s="357"/>
      <c r="AD698" s="46"/>
      <c r="AE698" s="353"/>
      <c r="AF698" s="46"/>
      <c r="AG698" s="296"/>
      <c r="AH698" s="408">
        <f t="shared" si="100"/>
        <v>0</v>
      </c>
      <c r="AI698" s="408">
        <f t="shared" si="101"/>
        <v>0</v>
      </c>
      <c r="AJ698" s="408">
        <f t="shared" si="102"/>
        <v>0</v>
      </c>
      <c r="AK698" s="408"/>
      <c r="AL698" s="408">
        <f t="shared" si="103"/>
        <v>0</v>
      </c>
      <c r="AM698" s="408">
        <f t="shared" si="104"/>
        <v>0</v>
      </c>
    </row>
    <row r="699" spans="1:39" s="6" customFormat="1">
      <c r="A699" s="308">
        <v>689</v>
      </c>
      <c r="B699" s="111" t="s">
        <v>1638</v>
      </c>
      <c r="C699" s="54" t="s">
        <v>3022</v>
      </c>
      <c r="D699" s="277" t="s">
        <v>1409</v>
      </c>
      <c r="E699" s="277"/>
      <c r="F699" s="39"/>
      <c r="G699" s="39"/>
      <c r="H699" s="39"/>
      <c r="I699" s="39"/>
      <c r="J699" s="299"/>
      <c r="K699" s="46" t="s">
        <v>1409</v>
      </c>
      <c r="L699" s="46" t="s">
        <v>1409</v>
      </c>
      <c r="M699" s="46"/>
      <c r="N699" s="46"/>
      <c r="O699" s="46" t="s">
        <v>782</v>
      </c>
      <c r="P699" s="46" t="s">
        <v>782</v>
      </c>
      <c r="Q699" s="46" t="s">
        <v>782</v>
      </c>
      <c r="R699" s="46" t="s">
        <v>782</v>
      </c>
      <c r="S699" s="46" t="s">
        <v>782</v>
      </c>
      <c r="T699" s="46" t="s">
        <v>782</v>
      </c>
      <c r="U699" s="46" t="s">
        <v>782</v>
      </c>
      <c r="V699" s="46" t="s">
        <v>782</v>
      </c>
      <c r="W699" s="46" t="s">
        <v>782</v>
      </c>
      <c r="X699" s="46" t="s">
        <v>782</v>
      </c>
      <c r="Y699" s="46" t="s">
        <v>782</v>
      </c>
      <c r="Z699" s="356"/>
      <c r="AA699" s="356"/>
      <c r="AB699" s="46" t="s">
        <v>782</v>
      </c>
      <c r="AC699" s="357"/>
      <c r="AD699" s="46"/>
      <c r="AE699" s="353"/>
      <c r="AF699" s="46"/>
      <c r="AG699" s="296"/>
      <c r="AH699" s="408">
        <f t="shared" si="100"/>
        <v>0</v>
      </c>
      <c r="AI699" s="408">
        <f t="shared" si="101"/>
        <v>0</v>
      </c>
      <c r="AJ699" s="408">
        <f t="shared" si="102"/>
        <v>0</v>
      </c>
      <c r="AK699" s="408"/>
      <c r="AL699" s="408">
        <f t="shared" si="103"/>
        <v>0</v>
      </c>
      <c r="AM699" s="408">
        <f t="shared" si="104"/>
        <v>0</v>
      </c>
    </row>
    <row r="700" spans="1:39" s="6" customFormat="1" ht="41.4">
      <c r="A700" s="308">
        <v>690</v>
      </c>
      <c r="B700" s="302" t="s">
        <v>1637</v>
      </c>
      <c r="C700" s="54" t="s">
        <v>3022</v>
      </c>
      <c r="D700" s="277"/>
      <c r="E700" s="399">
        <f>SUM(E701:E702)</f>
        <v>0</v>
      </c>
      <c r="F700" s="399">
        <f>SUM(F701:F702)</f>
        <v>0</v>
      </c>
      <c r="G700" s="399">
        <f>MAX(G701:G702)</f>
        <v>0</v>
      </c>
      <c r="H700" s="399">
        <f>MAX(H701:H702)</f>
        <v>0</v>
      </c>
      <c r="I700" s="399">
        <f>MAX(I701:I702)</f>
        <v>0</v>
      </c>
      <c r="J700" s="403">
        <f>SUM(J701:J702)</f>
        <v>0</v>
      </c>
      <c r="K700" s="46" t="s">
        <v>1409</v>
      </c>
      <c r="L700" s="46" t="s">
        <v>1409</v>
      </c>
      <c r="M700" s="403">
        <f>SUM(M701:M702)</f>
        <v>0</v>
      </c>
      <c r="N700" s="403">
        <f>SUM(N701:N702)</f>
        <v>0</v>
      </c>
      <c r="O700" s="46" t="s">
        <v>782</v>
      </c>
      <c r="P700" s="46" t="s">
        <v>782</v>
      </c>
      <c r="Q700" s="46" t="s">
        <v>782</v>
      </c>
      <c r="R700" s="46" t="s">
        <v>782</v>
      </c>
      <c r="S700" s="46" t="s">
        <v>782</v>
      </c>
      <c r="T700" s="46" t="s">
        <v>782</v>
      </c>
      <c r="U700" s="46" t="s">
        <v>782</v>
      </c>
      <c r="V700" s="46" t="s">
        <v>782</v>
      </c>
      <c r="W700" s="46" t="s">
        <v>782</v>
      </c>
      <c r="X700" s="46" t="s">
        <v>782</v>
      </c>
      <c r="Y700" s="46" t="s">
        <v>782</v>
      </c>
      <c r="Z700" s="46" t="s">
        <v>782</v>
      </c>
      <c r="AA700" s="46" t="s">
        <v>782</v>
      </c>
      <c r="AB700" s="46" t="s">
        <v>782</v>
      </c>
      <c r="AC700" s="357"/>
      <c r="AD700" s="46"/>
      <c r="AE700" s="353"/>
      <c r="AF700" s="46"/>
      <c r="AG700" s="400">
        <f>D700-E700</f>
        <v>0</v>
      </c>
      <c r="AH700" s="408">
        <f t="shared" si="100"/>
        <v>0</v>
      </c>
      <c r="AI700" s="408">
        <f t="shared" si="101"/>
        <v>0</v>
      </c>
      <c r="AJ700" s="408">
        <f t="shared" si="102"/>
        <v>0</v>
      </c>
      <c r="AK700" s="408">
        <f>D700-I700</f>
        <v>0</v>
      </c>
      <c r="AL700" s="408">
        <f t="shared" si="103"/>
        <v>0</v>
      </c>
      <c r="AM700" s="408">
        <f t="shared" si="104"/>
        <v>0</v>
      </c>
    </row>
    <row r="701" spans="1:39" s="6" customFormat="1">
      <c r="A701" s="308">
        <v>691</v>
      </c>
      <c r="B701" s="302" t="s">
        <v>1635</v>
      </c>
      <c r="C701" s="54" t="s">
        <v>3022</v>
      </c>
      <c r="D701" s="277" t="s">
        <v>1409</v>
      </c>
      <c r="E701" s="277"/>
      <c r="F701" s="39"/>
      <c r="G701" s="39"/>
      <c r="H701" s="39"/>
      <c r="I701" s="39"/>
      <c r="J701" s="299"/>
      <c r="K701" s="46" t="s">
        <v>1409</v>
      </c>
      <c r="L701" s="46" t="s">
        <v>1409</v>
      </c>
      <c r="M701" s="46"/>
      <c r="N701" s="46"/>
      <c r="O701" s="46" t="s">
        <v>782</v>
      </c>
      <c r="P701" s="46" t="s">
        <v>782</v>
      </c>
      <c r="Q701" s="46" t="s">
        <v>782</v>
      </c>
      <c r="R701" s="46" t="s">
        <v>782</v>
      </c>
      <c r="S701" s="46" t="s">
        <v>782</v>
      </c>
      <c r="T701" s="46" t="s">
        <v>782</v>
      </c>
      <c r="U701" s="46" t="s">
        <v>782</v>
      </c>
      <c r="V701" s="46" t="s">
        <v>782</v>
      </c>
      <c r="W701" s="46" t="s">
        <v>782</v>
      </c>
      <c r="X701" s="46" t="s">
        <v>782</v>
      </c>
      <c r="Y701" s="46" t="s">
        <v>782</v>
      </c>
      <c r="Z701" s="46" t="s">
        <v>782</v>
      </c>
      <c r="AA701" s="46" t="s">
        <v>782</v>
      </c>
      <c r="AB701" s="46" t="s">
        <v>782</v>
      </c>
      <c r="AC701" s="357"/>
      <c r="AD701" s="46"/>
      <c r="AE701" s="353"/>
      <c r="AF701" s="46"/>
      <c r="AG701" s="296"/>
      <c r="AH701" s="408">
        <f t="shared" si="100"/>
        <v>0</v>
      </c>
      <c r="AI701" s="408">
        <f t="shared" si="101"/>
        <v>0</v>
      </c>
      <c r="AJ701" s="408">
        <f t="shared" si="102"/>
        <v>0</v>
      </c>
      <c r="AK701" s="408"/>
      <c r="AL701" s="408">
        <f t="shared" si="103"/>
        <v>0</v>
      </c>
      <c r="AM701" s="408">
        <f t="shared" si="104"/>
        <v>0</v>
      </c>
    </row>
    <row r="702" spans="1:39" s="6" customFormat="1">
      <c r="A702" s="308">
        <v>692</v>
      </c>
      <c r="B702" s="302" t="s">
        <v>1634</v>
      </c>
      <c r="C702" s="54" t="s">
        <v>3022</v>
      </c>
      <c r="D702" s="277" t="s">
        <v>1409</v>
      </c>
      <c r="E702" s="277"/>
      <c r="F702" s="39"/>
      <c r="G702" s="39"/>
      <c r="H702" s="39"/>
      <c r="I702" s="39"/>
      <c r="J702" s="299"/>
      <c r="K702" s="46" t="s">
        <v>1409</v>
      </c>
      <c r="L702" s="46" t="s">
        <v>1409</v>
      </c>
      <c r="M702" s="46"/>
      <c r="N702" s="46"/>
      <c r="O702" s="39" t="s">
        <v>782</v>
      </c>
      <c r="P702" s="46" t="s">
        <v>782</v>
      </c>
      <c r="Q702" s="46" t="s">
        <v>782</v>
      </c>
      <c r="R702" s="46" t="s">
        <v>782</v>
      </c>
      <c r="S702" s="46" t="s">
        <v>782</v>
      </c>
      <c r="T702" s="46" t="s">
        <v>782</v>
      </c>
      <c r="U702" s="46" t="s">
        <v>782</v>
      </c>
      <c r="V702" s="46" t="s">
        <v>782</v>
      </c>
      <c r="W702" s="46" t="s">
        <v>782</v>
      </c>
      <c r="X702" s="46" t="s">
        <v>782</v>
      </c>
      <c r="Y702" s="46" t="s">
        <v>782</v>
      </c>
      <c r="Z702" s="46" t="s">
        <v>782</v>
      </c>
      <c r="AA702" s="46" t="s">
        <v>782</v>
      </c>
      <c r="AB702" s="46" t="s">
        <v>782</v>
      </c>
      <c r="AC702" s="357"/>
      <c r="AD702" s="46"/>
      <c r="AE702" s="353"/>
      <c r="AF702" s="46"/>
      <c r="AG702" s="296"/>
      <c r="AH702" s="408">
        <f t="shared" si="100"/>
        <v>0</v>
      </c>
      <c r="AI702" s="408">
        <f t="shared" si="101"/>
        <v>0</v>
      </c>
      <c r="AJ702" s="408">
        <f t="shared" si="102"/>
        <v>0</v>
      </c>
      <c r="AK702" s="408"/>
      <c r="AL702" s="408">
        <f t="shared" si="103"/>
        <v>0</v>
      </c>
      <c r="AM702" s="408">
        <f t="shared" si="104"/>
        <v>0</v>
      </c>
    </row>
    <row r="703" spans="1:39" s="6" customFormat="1" ht="41.4">
      <c r="A703" s="308">
        <v>693</v>
      </c>
      <c r="B703" s="302" t="s">
        <v>1636</v>
      </c>
      <c r="C703" s="54" t="s">
        <v>3022</v>
      </c>
      <c r="D703" s="277"/>
      <c r="E703" s="399">
        <f>SUM(E704:E705)</f>
        <v>0</v>
      </c>
      <c r="F703" s="399">
        <f>SUM(F704:F705)</f>
        <v>0</v>
      </c>
      <c r="G703" s="399">
        <f>MAX(G704:G705)</f>
        <v>0</v>
      </c>
      <c r="H703" s="399">
        <f>MAX(H704:H705)</f>
        <v>0</v>
      </c>
      <c r="I703" s="399">
        <f>MAX(I704:I705)</f>
        <v>0</v>
      </c>
      <c r="J703" s="403">
        <f>SUM(J704:J705)</f>
        <v>0</v>
      </c>
      <c r="K703" s="46" t="s">
        <v>1409</v>
      </c>
      <c r="L703" s="46" t="s">
        <v>1409</v>
      </c>
      <c r="M703" s="403">
        <f>SUM(M704:M705)</f>
        <v>0</v>
      </c>
      <c r="N703" s="403">
        <f>SUM(N704:N705)</f>
        <v>0</v>
      </c>
      <c r="O703" s="46" t="s">
        <v>782</v>
      </c>
      <c r="P703" s="46" t="s">
        <v>782</v>
      </c>
      <c r="Q703" s="46" t="s">
        <v>782</v>
      </c>
      <c r="R703" s="46" t="s">
        <v>782</v>
      </c>
      <c r="S703" s="46" t="s">
        <v>782</v>
      </c>
      <c r="T703" s="46" t="s">
        <v>782</v>
      </c>
      <c r="U703" s="46" t="s">
        <v>782</v>
      </c>
      <c r="V703" s="46" t="s">
        <v>782</v>
      </c>
      <c r="W703" s="46" t="s">
        <v>782</v>
      </c>
      <c r="X703" s="46" t="s">
        <v>782</v>
      </c>
      <c r="Y703" s="46" t="s">
        <v>782</v>
      </c>
      <c r="Z703" s="46" t="s">
        <v>782</v>
      </c>
      <c r="AA703" s="46" t="s">
        <v>782</v>
      </c>
      <c r="AB703" s="46" t="s">
        <v>782</v>
      </c>
      <c r="AC703" s="357"/>
      <c r="AD703" s="46"/>
      <c r="AE703" s="353"/>
      <c r="AF703" s="46"/>
      <c r="AG703" s="400">
        <f>D703-E703</f>
        <v>0</v>
      </c>
      <c r="AH703" s="408">
        <f t="shared" si="100"/>
        <v>0</v>
      </c>
      <c r="AI703" s="408">
        <f t="shared" si="101"/>
        <v>0</v>
      </c>
      <c r="AJ703" s="408">
        <f t="shared" si="102"/>
        <v>0</v>
      </c>
      <c r="AK703" s="408">
        <f>D703-I703</f>
        <v>0</v>
      </c>
      <c r="AL703" s="408">
        <f t="shared" si="103"/>
        <v>0</v>
      </c>
      <c r="AM703" s="408">
        <f t="shared" si="104"/>
        <v>0</v>
      </c>
    </row>
    <row r="704" spans="1:39" s="6" customFormat="1">
      <c r="A704" s="308">
        <v>694</v>
      </c>
      <c r="B704" s="302" t="s">
        <v>1635</v>
      </c>
      <c r="C704" s="54" t="s">
        <v>3022</v>
      </c>
      <c r="D704" s="277" t="s">
        <v>1409</v>
      </c>
      <c r="E704" s="277"/>
      <c r="F704" s="39"/>
      <c r="G704" s="39"/>
      <c r="H704" s="39"/>
      <c r="I704" s="39"/>
      <c r="J704" s="299"/>
      <c r="K704" s="46" t="s">
        <v>1409</v>
      </c>
      <c r="L704" s="46" t="s">
        <v>1409</v>
      </c>
      <c r="M704" s="46"/>
      <c r="N704" s="46"/>
      <c r="O704" s="46" t="s">
        <v>782</v>
      </c>
      <c r="P704" s="46" t="s">
        <v>782</v>
      </c>
      <c r="Q704" s="46" t="s">
        <v>782</v>
      </c>
      <c r="R704" s="46" t="s">
        <v>782</v>
      </c>
      <c r="S704" s="46" t="s">
        <v>782</v>
      </c>
      <c r="T704" s="46" t="s">
        <v>782</v>
      </c>
      <c r="U704" s="46" t="s">
        <v>782</v>
      </c>
      <c r="V704" s="46" t="s">
        <v>782</v>
      </c>
      <c r="W704" s="46" t="s">
        <v>782</v>
      </c>
      <c r="X704" s="46" t="s">
        <v>782</v>
      </c>
      <c r="Y704" s="46" t="s">
        <v>782</v>
      </c>
      <c r="Z704" s="46" t="s">
        <v>782</v>
      </c>
      <c r="AA704" s="46" t="s">
        <v>782</v>
      </c>
      <c r="AB704" s="46" t="s">
        <v>782</v>
      </c>
      <c r="AC704" s="357"/>
      <c r="AD704" s="46"/>
      <c r="AE704" s="353"/>
      <c r="AF704" s="46"/>
      <c r="AG704" s="296"/>
      <c r="AH704" s="408">
        <f t="shared" si="100"/>
        <v>0</v>
      </c>
      <c r="AI704" s="408">
        <f t="shared" si="101"/>
        <v>0</v>
      </c>
      <c r="AJ704" s="408">
        <f t="shared" si="102"/>
        <v>0</v>
      </c>
      <c r="AK704" s="408"/>
      <c r="AL704" s="408">
        <f t="shared" si="103"/>
        <v>0</v>
      </c>
      <c r="AM704" s="408">
        <f t="shared" si="104"/>
        <v>0</v>
      </c>
    </row>
    <row r="705" spans="1:39" s="6" customFormat="1">
      <c r="A705" s="308">
        <v>695</v>
      </c>
      <c r="B705" s="302" t="s">
        <v>1634</v>
      </c>
      <c r="C705" s="54" t="s">
        <v>3022</v>
      </c>
      <c r="D705" s="277" t="s">
        <v>1409</v>
      </c>
      <c r="E705" s="277"/>
      <c r="F705" s="39"/>
      <c r="G705" s="39"/>
      <c r="H705" s="39"/>
      <c r="I705" s="39"/>
      <c r="J705" s="299"/>
      <c r="K705" s="46" t="s">
        <v>1409</v>
      </c>
      <c r="L705" s="46" t="s">
        <v>1409</v>
      </c>
      <c r="M705" s="46"/>
      <c r="N705" s="46"/>
      <c r="O705" s="39" t="s">
        <v>782</v>
      </c>
      <c r="P705" s="46" t="s">
        <v>782</v>
      </c>
      <c r="Q705" s="46" t="s">
        <v>782</v>
      </c>
      <c r="R705" s="46" t="s">
        <v>782</v>
      </c>
      <c r="S705" s="46" t="s">
        <v>782</v>
      </c>
      <c r="T705" s="46" t="s">
        <v>782</v>
      </c>
      <c r="U705" s="46" t="s">
        <v>782</v>
      </c>
      <c r="V705" s="46" t="s">
        <v>782</v>
      </c>
      <c r="W705" s="46" t="s">
        <v>782</v>
      </c>
      <c r="X705" s="46" t="s">
        <v>782</v>
      </c>
      <c r="Y705" s="46" t="s">
        <v>782</v>
      </c>
      <c r="Z705" s="46" t="s">
        <v>782</v>
      </c>
      <c r="AA705" s="46" t="s">
        <v>782</v>
      </c>
      <c r="AB705" s="46" t="s">
        <v>782</v>
      </c>
      <c r="AC705" s="357"/>
      <c r="AD705" s="46"/>
      <c r="AE705" s="353"/>
      <c r="AF705" s="46"/>
      <c r="AG705" s="296"/>
      <c r="AH705" s="408">
        <f t="shared" si="100"/>
        <v>0</v>
      </c>
      <c r="AI705" s="408">
        <f t="shared" si="101"/>
        <v>0</v>
      </c>
      <c r="AJ705" s="408">
        <f t="shared" si="102"/>
        <v>0</v>
      </c>
      <c r="AK705" s="408"/>
      <c r="AL705" s="408">
        <f t="shared" si="103"/>
        <v>0</v>
      </c>
      <c r="AM705" s="408">
        <f t="shared" si="104"/>
        <v>0</v>
      </c>
    </row>
    <row r="706" spans="1:39" s="109" customFormat="1" ht="55.8">
      <c r="A706" s="308">
        <v>696</v>
      </c>
      <c r="B706" s="303" t="s">
        <v>1633</v>
      </c>
      <c r="C706" s="54" t="s">
        <v>3022</v>
      </c>
      <c r="D706" s="277"/>
      <c r="E706" s="403">
        <f>MAX(E708,E710)</f>
        <v>0</v>
      </c>
      <c r="F706" s="403">
        <f>SUM(F708,F710)</f>
        <v>0</v>
      </c>
      <c r="G706" s="39" t="s">
        <v>1409</v>
      </c>
      <c r="H706" s="39" t="s">
        <v>1409</v>
      </c>
      <c r="I706" s="39"/>
      <c r="J706" s="403">
        <f>SUM(J708,J710)</f>
        <v>0</v>
      </c>
      <c r="K706" s="46" t="s">
        <v>1409</v>
      </c>
      <c r="L706" s="46" t="s">
        <v>1409</v>
      </c>
      <c r="M706" s="403">
        <f>SUM(M708,M710)</f>
        <v>0</v>
      </c>
      <c r="N706" s="403">
        <f>SUM(N708,N710)</f>
        <v>0</v>
      </c>
      <c r="O706" s="46" t="s">
        <v>782</v>
      </c>
      <c r="P706" s="46" t="s">
        <v>782</v>
      </c>
      <c r="Q706" s="46" t="s">
        <v>782</v>
      </c>
      <c r="R706" s="46" t="s">
        <v>782</v>
      </c>
      <c r="S706" s="46" t="s">
        <v>782</v>
      </c>
      <c r="T706" s="46" t="s">
        <v>782</v>
      </c>
      <c r="U706" s="46" t="s">
        <v>782</v>
      </c>
      <c r="V706" s="46" t="s">
        <v>782</v>
      </c>
      <c r="W706" s="46" t="s">
        <v>782</v>
      </c>
      <c r="X706" s="46" t="s">
        <v>782</v>
      </c>
      <c r="Y706" s="46" t="s">
        <v>782</v>
      </c>
      <c r="Z706" s="46" t="s">
        <v>782</v>
      </c>
      <c r="AA706" s="46" t="s">
        <v>782</v>
      </c>
      <c r="AB706" s="46" t="s">
        <v>782</v>
      </c>
      <c r="AC706" s="357"/>
      <c r="AD706" s="46"/>
      <c r="AE706" s="353"/>
      <c r="AF706" s="46"/>
      <c r="AG706" s="400">
        <f>D706-E706</f>
        <v>0</v>
      </c>
      <c r="AH706" s="408">
        <f t="shared" si="100"/>
        <v>0</v>
      </c>
      <c r="AI706" s="408"/>
      <c r="AJ706" s="408"/>
      <c r="AK706" s="408">
        <f>D706-I706</f>
        <v>0</v>
      </c>
      <c r="AL706" s="408">
        <f t="shared" si="103"/>
        <v>0</v>
      </c>
      <c r="AM706" s="408">
        <f t="shared" si="104"/>
        <v>0</v>
      </c>
    </row>
    <row r="707" spans="1:39" s="109" customFormat="1">
      <c r="A707" s="308">
        <v>697</v>
      </c>
      <c r="B707" s="303"/>
      <c r="C707" s="54" t="s">
        <v>3024</v>
      </c>
      <c r="D707" s="277" t="s">
        <v>1409</v>
      </c>
      <c r="E707" s="403">
        <f>MAX(E709,E711)</f>
        <v>0</v>
      </c>
      <c r="F707" s="403">
        <f>SUM(F709,F711)</f>
        <v>0</v>
      </c>
      <c r="G707" s="39" t="s">
        <v>1409</v>
      </c>
      <c r="H707" s="39" t="s">
        <v>1409</v>
      </c>
      <c r="I707" s="39" t="s">
        <v>1409</v>
      </c>
      <c r="J707" s="403">
        <f>SUM(J709,J711)</f>
        <v>0</v>
      </c>
      <c r="K707" s="46" t="s">
        <v>1409</v>
      </c>
      <c r="L707" s="46" t="s">
        <v>1409</v>
      </c>
      <c r="M707" s="403">
        <f>SUM(M709,M711)</f>
        <v>0</v>
      </c>
      <c r="N707" s="403">
        <f>SUM(N709,N711)</f>
        <v>0</v>
      </c>
      <c r="O707" s="46" t="s">
        <v>782</v>
      </c>
      <c r="P707" s="46" t="s">
        <v>782</v>
      </c>
      <c r="Q707" s="46" t="s">
        <v>782</v>
      </c>
      <c r="R707" s="46" t="s">
        <v>782</v>
      </c>
      <c r="S707" s="46" t="s">
        <v>782</v>
      </c>
      <c r="T707" s="46" t="s">
        <v>782</v>
      </c>
      <c r="U707" s="46" t="s">
        <v>782</v>
      </c>
      <c r="V707" s="46" t="s">
        <v>782</v>
      </c>
      <c r="W707" s="46" t="s">
        <v>782</v>
      </c>
      <c r="X707" s="46" t="s">
        <v>782</v>
      </c>
      <c r="Y707" s="46" t="s">
        <v>782</v>
      </c>
      <c r="Z707" s="46" t="s">
        <v>782</v>
      </c>
      <c r="AA707" s="46" t="s">
        <v>782</v>
      </c>
      <c r="AB707" s="46" t="s">
        <v>782</v>
      </c>
      <c r="AC707" s="357"/>
      <c r="AD707" s="46"/>
      <c r="AE707" s="353"/>
      <c r="AF707" s="46"/>
      <c r="AG707" s="296"/>
      <c r="AH707" s="408">
        <f t="shared" si="100"/>
        <v>0</v>
      </c>
      <c r="AI707" s="408"/>
      <c r="AJ707" s="408"/>
      <c r="AK707" s="408"/>
      <c r="AL707" s="408"/>
      <c r="AM707" s="408">
        <f t="shared" si="104"/>
        <v>0</v>
      </c>
    </row>
    <row r="708" spans="1:39" s="109" customFormat="1" ht="28.2">
      <c r="A708" s="308">
        <v>698</v>
      </c>
      <c r="B708" s="303" t="s">
        <v>1632</v>
      </c>
      <c r="C708" s="54" t="s">
        <v>3022</v>
      </c>
      <c r="D708" s="277"/>
      <c r="E708" s="277"/>
      <c r="F708" s="39"/>
      <c r="G708" s="39" t="s">
        <v>1409</v>
      </c>
      <c r="H708" s="39" t="s">
        <v>1409</v>
      </c>
      <c r="I708" s="39"/>
      <c r="J708" s="299"/>
      <c r="K708" s="46" t="s">
        <v>1409</v>
      </c>
      <c r="L708" s="46" t="s">
        <v>1409</v>
      </c>
      <c r="M708" s="46"/>
      <c r="N708" s="46"/>
      <c r="O708" s="39" t="s">
        <v>782</v>
      </c>
      <c r="P708" s="46" t="s">
        <v>782</v>
      </c>
      <c r="Q708" s="46" t="s">
        <v>782</v>
      </c>
      <c r="R708" s="46" t="s">
        <v>782</v>
      </c>
      <c r="S708" s="46" t="s">
        <v>782</v>
      </c>
      <c r="T708" s="46" t="s">
        <v>782</v>
      </c>
      <c r="U708" s="46" t="s">
        <v>782</v>
      </c>
      <c r="V708" s="46" t="s">
        <v>782</v>
      </c>
      <c r="W708" s="46" t="s">
        <v>782</v>
      </c>
      <c r="X708" s="46" t="s">
        <v>782</v>
      </c>
      <c r="Y708" s="46" t="s">
        <v>782</v>
      </c>
      <c r="Z708" s="46" t="s">
        <v>782</v>
      </c>
      <c r="AA708" s="46" t="s">
        <v>782</v>
      </c>
      <c r="AB708" s="46" t="s">
        <v>782</v>
      </c>
      <c r="AC708" s="357"/>
      <c r="AD708" s="46"/>
      <c r="AE708" s="353"/>
      <c r="AF708" s="46"/>
      <c r="AG708" s="400">
        <f>D708-E708</f>
        <v>0</v>
      </c>
      <c r="AH708" s="408">
        <f t="shared" si="100"/>
        <v>0</v>
      </c>
      <c r="AI708" s="408"/>
      <c r="AJ708" s="408"/>
      <c r="AK708" s="408">
        <f>D708-I708</f>
        <v>0</v>
      </c>
      <c r="AL708" s="408">
        <f t="shared" si="103"/>
        <v>0</v>
      </c>
      <c r="AM708" s="408">
        <f t="shared" si="104"/>
        <v>0</v>
      </c>
    </row>
    <row r="709" spans="1:39" s="109" customFormat="1">
      <c r="A709" s="308">
        <v>699</v>
      </c>
      <c r="B709" s="303"/>
      <c r="C709" s="54" t="s">
        <v>3024</v>
      </c>
      <c r="D709" s="277" t="s">
        <v>1409</v>
      </c>
      <c r="E709" s="277"/>
      <c r="F709" s="39"/>
      <c r="G709" s="39" t="s">
        <v>1409</v>
      </c>
      <c r="H709" s="39" t="s">
        <v>1409</v>
      </c>
      <c r="I709" s="39" t="s">
        <v>1409</v>
      </c>
      <c r="J709" s="299"/>
      <c r="K709" s="46" t="s">
        <v>1409</v>
      </c>
      <c r="L709" s="46" t="s">
        <v>1409</v>
      </c>
      <c r="M709" s="46"/>
      <c r="N709" s="46"/>
      <c r="O709" s="39" t="s">
        <v>782</v>
      </c>
      <c r="P709" s="46" t="s">
        <v>782</v>
      </c>
      <c r="Q709" s="46" t="s">
        <v>782</v>
      </c>
      <c r="R709" s="46" t="s">
        <v>782</v>
      </c>
      <c r="S709" s="46" t="s">
        <v>782</v>
      </c>
      <c r="T709" s="46" t="s">
        <v>782</v>
      </c>
      <c r="U709" s="46" t="s">
        <v>782</v>
      </c>
      <c r="V709" s="46" t="s">
        <v>782</v>
      </c>
      <c r="W709" s="46" t="s">
        <v>782</v>
      </c>
      <c r="X709" s="46" t="s">
        <v>782</v>
      </c>
      <c r="Y709" s="46" t="s">
        <v>782</v>
      </c>
      <c r="Z709" s="46" t="s">
        <v>782</v>
      </c>
      <c r="AA709" s="46" t="s">
        <v>782</v>
      </c>
      <c r="AB709" s="46" t="s">
        <v>782</v>
      </c>
      <c r="AC709" s="357"/>
      <c r="AD709" s="46"/>
      <c r="AE709" s="353"/>
      <c r="AF709" s="46"/>
      <c r="AG709" s="296"/>
      <c r="AH709" s="408">
        <f t="shared" si="100"/>
        <v>0</v>
      </c>
      <c r="AI709" s="408"/>
      <c r="AJ709" s="408"/>
      <c r="AK709" s="408"/>
      <c r="AL709" s="408"/>
      <c r="AM709" s="408">
        <f t="shared" si="104"/>
        <v>0</v>
      </c>
    </row>
    <row r="710" spans="1:39" s="109" customFormat="1" ht="28.2">
      <c r="A710" s="308">
        <v>700</v>
      </c>
      <c r="B710" s="303" t="s">
        <v>1631</v>
      </c>
      <c r="C710" s="54" t="s">
        <v>3022</v>
      </c>
      <c r="D710" s="277"/>
      <c r="E710" s="277"/>
      <c r="F710" s="39"/>
      <c r="G710" s="39" t="s">
        <v>1409</v>
      </c>
      <c r="H710" s="39" t="s">
        <v>1409</v>
      </c>
      <c r="I710" s="39"/>
      <c r="J710" s="299"/>
      <c r="K710" s="46" t="s">
        <v>1409</v>
      </c>
      <c r="L710" s="46" t="s">
        <v>1409</v>
      </c>
      <c r="M710" s="46"/>
      <c r="N710" s="46"/>
      <c r="O710" s="46" t="s">
        <v>782</v>
      </c>
      <c r="P710" s="46" t="s">
        <v>782</v>
      </c>
      <c r="Q710" s="46" t="s">
        <v>782</v>
      </c>
      <c r="R710" s="46" t="s">
        <v>782</v>
      </c>
      <c r="S710" s="46" t="s">
        <v>782</v>
      </c>
      <c r="T710" s="46" t="s">
        <v>782</v>
      </c>
      <c r="U710" s="46" t="s">
        <v>782</v>
      </c>
      <c r="V710" s="46" t="s">
        <v>782</v>
      </c>
      <c r="W710" s="46" t="s">
        <v>782</v>
      </c>
      <c r="X710" s="46" t="s">
        <v>782</v>
      </c>
      <c r="Y710" s="46" t="s">
        <v>782</v>
      </c>
      <c r="Z710" s="46" t="s">
        <v>782</v>
      </c>
      <c r="AA710" s="46" t="s">
        <v>782</v>
      </c>
      <c r="AB710" s="46" t="s">
        <v>782</v>
      </c>
      <c r="AC710" s="357"/>
      <c r="AD710" s="46"/>
      <c r="AE710" s="353"/>
      <c r="AF710" s="46"/>
      <c r="AG710" s="400">
        <f>D710-E710</f>
        <v>0</v>
      </c>
      <c r="AH710" s="408">
        <f t="shared" si="100"/>
        <v>0</v>
      </c>
      <c r="AI710" s="408"/>
      <c r="AJ710" s="408"/>
      <c r="AK710" s="408">
        <f>D710-I710</f>
        <v>0</v>
      </c>
      <c r="AL710" s="408">
        <f t="shared" si="103"/>
        <v>0</v>
      </c>
      <c r="AM710" s="408">
        <f t="shared" si="104"/>
        <v>0</v>
      </c>
    </row>
    <row r="711" spans="1:39" s="109" customFormat="1" ht="31.5" customHeight="1">
      <c r="A711" s="308">
        <v>701</v>
      </c>
      <c r="B711" s="303"/>
      <c r="C711" s="54" t="s">
        <v>3024</v>
      </c>
      <c r="D711" s="277" t="s">
        <v>1409</v>
      </c>
      <c r="E711" s="277"/>
      <c r="F711" s="39"/>
      <c r="G711" s="39" t="s">
        <v>1409</v>
      </c>
      <c r="H711" s="277" t="s">
        <v>1409</v>
      </c>
      <c r="I711" s="39" t="s">
        <v>1409</v>
      </c>
      <c r="J711" s="299"/>
      <c r="K711" s="46" t="s">
        <v>1409</v>
      </c>
      <c r="L711" s="46" t="s">
        <v>1409</v>
      </c>
      <c r="M711" s="46"/>
      <c r="N711" s="46"/>
      <c r="O711" s="46" t="s">
        <v>782</v>
      </c>
      <c r="P711" s="46" t="s">
        <v>782</v>
      </c>
      <c r="Q711" s="46" t="s">
        <v>782</v>
      </c>
      <c r="R711" s="46" t="s">
        <v>782</v>
      </c>
      <c r="S711" s="46" t="s">
        <v>782</v>
      </c>
      <c r="T711" s="46" t="s">
        <v>782</v>
      </c>
      <c r="U711" s="46" t="s">
        <v>782</v>
      </c>
      <c r="V711" s="46" t="s">
        <v>782</v>
      </c>
      <c r="W711" s="46" t="s">
        <v>782</v>
      </c>
      <c r="X711" s="46" t="s">
        <v>782</v>
      </c>
      <c r="Y711" s="46" t="s">
        <v>782</v>
      </c>
      <c r="Z711" s="46" t="s">
        <v>782</v>
      </c>
      <c r="AA711" s="46" t="s">
        <v>782</v>
      </c>
      <c r="AB711" s="46" t="s">
        <v>782</v>
      </c>
      <c r="AC711" s="357"/>
      <c r="AD711" s="46"/>
      <c r="AE711" s="353"/>
      <c r="AF711" s="46"/>
      <c r="AG711" s="296"/>
      <c r="AH711" s="408"/>
      <c r="AI711" s="408"/>
      <c r="AJ711" s="408"/>
      <c r="AK711" s="408"/>
      <c r="AL711" s="408"/>
      <c r="AM711" s="408">
        <f t="shared" si="104"/>
        <v>0</v>
      </c>
    </row>
    <row r="712" spans="1:39" s="6" customFormat="1" ht="41.4">
      <c r="A712" s="308">
        <v>702</v>
      </c>
      <c r="B712" s="298" t="s">
        <v>1630</v>
      </c>
      <c r="C712" s="216" t="s">
        <v>1400</v>
      </c>
      <c r="D712" s="277" t="s">
        <v>1409</v>
      </c>
      <c r="E712" s="404">
        <f t="shared" ref="E712:F714" si="105">SUM(E715,E718,E721,E724,E727)</f>
        <v>0</v>
      </c>
      <c r="F712" s="404">
        <f t="shared" si="105"/>
        <v>0</v>
      </c>
      <c r="G712" s="39" t="s">
        <v>1409</v>
      </c>
      <c r="H712" s="39" t="s">
        <v>1409</v>
      </c>
      <c r="I712" s="39" t="s">
        <v>1409</v>
      </c>
      <c r="J712" s="404">
        <f>SUM(J715,J718,J721,J724,J727)</f>
        <v>0</v>
      </c>
      <c r="K712" s="46" t="s">
        <v>1409</v>
      </c>
      <c r="L712" s="46" t="s">
        <v>1409</v>
      </c>
      <c r="M712" s="404">
        <f>SUM(M715,M718,M721,M724,M727)</f>
        <v>0</v>
      </c>
      <c r="N712" s="46" t="s">
        <v>1409</v>
      </c>
      <c r="O712" s="46" t="s">
        <v>782</v>
      </c>
      <c r="P712" s="46" t="s">
        <v>782</v>
      </c>
      <c r="Q712" s="46" t="s">
        <v>782</v>
      </c>
      <c r="R712" s="46" t="s">
        <v>782</v>
      </c>
      <c r="S712" s="46" t="s">
        <v>782</v>
      </c>
      <c r="T712" s="46" t="s">
        <v>782</v>
      </c>
      <c r="U712" s="46" t="s">
        <v>782</v>
      </c>
      <c r="V712" s="46" t="s">
        <v>782</v>
      </c>
      <c r="W712" s="46" t="s">
        <v>782</v>
      </c>
      <c r="X712" s="46" t="s">
        <v>782</v>
      </c>
      <c r="Y712" s="46" t="s">
        <v>782</v>
      </c>
      <c r="Z712" s="46" t="s">
        <v>782</v>
      </c>
      <c r="AA712" s="46" t="s">
        <v>782</v>
      </c>
      <c r="AB712" s="46" t="s">
        <v>782</v>
      </c>
      <c r="AC712" s="357"/>
      <c r="AD712" s="46"/>
      <c r="AE712" s="353"/>
      <c r="AF712" s="46"/>
      <c r="AG712" s="296"/>
      <c r="AH712" s="408"/>
      <c r="AI712" s="408"/>
      <c r="AJ712" s="408"/>
      <c r="AK712" s="408"/>
      <c r="AL712" s="408"/>
      <c r="AM712" s="408">
        <f t="shared" si="104"/>
        <v>0</v>
      </c>
    </row>
    <row r="713" spans="1:39" s="6" customFormat="1">
      <c r="A713" s="308">
        <v>703</v>
      </c>
      <c r="B713" s="302"/>
      <c r="C713" s="216" t="s">
        <v>3023</v>
      </c>
      <c r="D713" s="277"/>
      <c r="E713" s="404">
        <f t="shared" si="105"/>
        <v>0</v>
      </c>
      <c r="F713" s="404">
        <f t="shared" si="105"/>
        <v>0</v>
      </c>
      <c r="G713" s="39" t="s">
        <v>1409</v>
      </c>
      <c r="H713" s="39" t="s">
        <v>1409</v>
      </c>
      <c r="I713" s="39"/>
      <c r="J713" s="404">
        <f>SUM(J716,J719,J722,J725,J728)</f>
        <v>0</v>
      </c>
      <c r="K713" s="46" t="s">
        <v>1409</v>
      </c>
      <c r="L713" s="46" t="s">
        <v>1409</v>
      </c>
      <c r="M713" s="404">
        <f>SUM(M716,M719,M722,M725,M728)</f>
        <v>0</v>
      </c>
      <c r="N713" s="46" t="s">
        <v>1409</v>
      </c>
      <c r="O713" s="46" t="s">
        <v>782</v>
      </c>
      <c r="P713" s="46" t="s">
        <v>782</v>
      </c>
      <c r="Q713" s="46" t="s">
        <v>782</v>
      </c>
      <c r="R713" s="46" t="s">
        <v>782</v>
      </c>
      <c r="S713" s="46" t="s">
        <v>782</v>
      </c>
      <c r="T713" s="46" t="s">
        <v>782</v>
      </c>
      <c r="U713" s="46" t="s">
        <v>782</v>
      </c>
      <c r="V713" s="46" t="s">
        <v>782</v>
      </c>
      <c r="W713" s="46" t="s">
        <v>782</v>
      </c>
      <c r="X713" s="46" t="s">
        <v>782</v>
      </c>
      <c r="Y713" s="46" t="s">
        <v>782</v>
      </c>
      <c r="Z713" s="46" t="s">
        <v>782</v>
      </c>
      <c r="AA713" s="46" t="s">
        <v>782</v>
      </c>
      <c r="AB713" s="46" t="s">
        <v>782</v>
      </c>
      <c r="AC713" s="357"/>
      <c r="AD713" s="46"/>
      <c r="AE713" s="353"/>
      <c r="AF713" s="46"/>
      <c r="AG713" s="400">
        <f>D713-E713</f>
        <v>0</v>
      </c>
      <c r="AH713" s="408">
        <f t="shared" si="100"/>
        <v>0</v>
      </c>
      <c r="AI713" s="408"/>
      <c r="AJ713" s="408"/>
      <c r="AK713" s="408">
        <f>D713-I713</f>
        <v>0</v>
      </c>
      <c r="AL713" s="408">
        <f t="shared" si="103"/>
        <v>0</v>
      </c>
      <c r="AM713" s="408">
        <f t="shared" si="104"/>
        <v>0</v>
      </c>
    </row>
    <row r="714" spans="1:39" s="6" customFormat="1" ht="31.5" customHeight="1">
      <c r="A714" s="308">
        <v>704</v>
      </c>
      <c r="B714" s="302"/>
      <c r="C714" s="216" t="s">
        <v>3025</v>
      </c>
      <c r="D714" s="277" t="s">
        <v>1409</v>
      </c>
      <c r="E714" s="404">
        <f t="shared" si="105"/>
        <v>0</v>
      </c>
      <c r="F714" s="404">
        <f t="shared" si="105"/>
        <v>0</v>
      </c>
      <c r="G714" s="39" t="s">
        <v>1409</v>
      </c>
      <c r="H714" s="39" t="s">
        <v>1409</v>
      </c>
      <c r="I714" s="39" t="s">
        <v>1409</v>
      </c>
      <c r="J714" s="404">
        <f>SUM(J717,J720,J723,J726,J729)</f>
        <v>0</v>
      </c>
      <c r="K714" s="46" t="s">
        <v>1409</v>
      </c>
      <c r="L714" s="46" t="s">
        <v>1409</v>
      </c>
      <c r="M714" s="404">
        <f>SUM(M717,M720,M723,M726,M729)</f>
        <v>0</v>
      </c>
      <c r="N714" s="46" t="s">
        <v>1409</v>
      </c>
      <c r="O714" s="46" t="s">
        <v>782</v>
      </c>
      <c r="P714" s="46" t="s">
        <v>782</v>
      </c>
      <c r="Q714" s="46" t="s">
        <v>782</v>
      </c>
      <c r="R714" s="46" t="s">
        <v>782</v>
      </c>
      <c r="S714" s="46" t="s">
        <v>782</v>
      </c>
      <c r="T714" s="46" t="s">
        <v>782</v>
      </c>
      <c r="U714" s="46" t="s">
        <v>782</v>
      </c>
      <c r="V714" s="46" t="s">
        <v>782</v>
      </c>
      <c r="W714" s="46" t="s">
        <v>782</v>
      </c>
      <c r="X714" s="46" t="s">
        <v>782</v>
      </c>
      <c r="Y714" s="46" t="s">
        <v>782</v>
      </c>
      <c r="Z714" s="46" t="s">
        <v>782</v>
      </c>
      <c r="AA714" s="46" t="s">
        <v>782</v>
      </c>
      <c r="AB714" s="46" t="s">
        <v>782</v>
      </c>
      <c r="AC714" s="357"/>
      <c r="AD714" s="46"/>
      <c r="AE714" s="353"/>
      <c r="AF714" s="46"/>
      <c r="AG714" s="296"/>
      <c r="AH714" s="408"/>
      <c r="AI714" s="408"/>
      <c r="AJ714" s="408"/>
      <c r="AK714" s="408"/>
      <c r="AL714" s="408"/>
      <c r="AM714" s="408">
        <f t="shared" si="104"/>
        <v>0</v>
      </c>
    </row>
    <row r="715" spans="1:39" s="6" customFormat="1" ht="49.5" customHeight="1">
      <c r="A715" s="308">
        <v>705</v>
      </c>
      <c r="B715" s="302" t="s">
        <v>1629</v>
      </c>
      <c r="C715" s="54" t="s">
        <v>1400</v>
      </c>
      <c r="D715" s="346" t="s">
        <v>1409</v>
      </c>
      <c r="E715" s="347"/>
      <c r="F715" s="348"/>
      <c r="G715" s="349" t="s">
        <v>1409</v>
      </c>
      <c r="H715" s="39" t="s">
        <v>1409</v>
      </c>
      <c r="I715" s="350" t="s">
        <v>1409</v>
      </c>
      <c r="J715" s="351"/>
      <c r="K715" s="46" t="s">
        <v>1409</v>
      </c>
      <c r="L715" s="46" t="s">
        <v>1409</v>
      </c>
      <c r="M715" s="46"/>
      <c r="N715" s="46" t="s">
        <v>1409</v>
      </c>
      <c r="O715" s="46" t="s">
        <v>782</v>
      </c>
      <c r="P715" s="46" t="s">
        <v>782</v>
      </c>
      <c r="Q715" s="46" t="s">
        <v>782</v>
      </c>
      <c r="R715" s="46" t="s">
        <v>782</v>
      </c>
      <c r="S715" s="46" t="s">
        <v>782</v>
      </c>
      <c r="T715" s="46" t="s">
        <v>782</v>
      </c>
      <c r="U715" s="46" t="s">
        <v>782</v>
      </c>
      <c r="V715" s="46" t="s">
        <v>782</v>
      </c>
      <c r="W715" s="46" t="s">
        <v>782</v>
      </c>
      <c r="X715" s="46" t="s">
        <v>782</v>
      </c>
      <c r="Y715" s="46" t="s">
        <v>782</v>
      </c>
      <c r="Z715" s="46" t="s">
        <v>782</v>
      </c>
      <c r="AA715" s="46" t="s">
        <v>782</v>
      </c>
      <c r="AB715" s="46" t="s">
        <v>782</v>
      </c>
      <c r="AC715" s="357"/>
      <c r="AD715" s="46"/>
      <c r="AE715" s="353"/>
      <c r="AF715" s="46"/>
      <c r="AG715" s="296"/>
      <c r="AH715" s="408"/>
      <c r="AI715" s="408"/>
      <c r="AJ715" s="408"/>
      <c r="AK715" s="408"/>
      <c r="AL715" s="408"/>
      <c r="AM715" s="408">
        <f t="shared" si="104"/>
        <v>0</v>
      </c>
    </row>
    <row r="716" spans="1:39" s="6" customFormat="1" ht="38.25" customHeight="1">
      <c r="A716" s="308">
        <v>706</v>
      </c>
      <c r="B716" s="302"/>
      <c r="C716" s="54" t="s">
        <v>3022</v>
      </c>
      <c r="D716" s="277"/>
      <c r="E716" s="323"/>
      <c r="F716" s="338"/>
      <c r="G716" s="39" t="s">
        <v>1409</v>
      </c>
      <c r="H716" s="39" t="s">
        <v>1409</v>
      </c>
      <c r="I716" s="339"/>
      <c r="J716" s="340"/>
      <c r="K716" s="46" t="s">
        <v>1409</v>
      </c>
      <c r="L716" s="46" t="s">
        <v>1409</v>
      </c>
      <c r="M716" s="46"/>
      <c r="N716" s="46" t="s">
        <v>1409</v>
      </c>
      <c r="O716" s="46" t="s">
        <v>782</v>
      </c>
      <c r="P716" s="46" t="s">
        <v>782</v>
      </c>
      <c r="Q716" s="46" t="s">
        <v>782</v>
      </c>
      <c r="R716" s="46" t="s">
        <v>782</v>
      </c>
      <c r="S716" s="46" t="s">
        <v>782</v>
      </c>
      <c r="T716" s="46" t="s">
        <v>782</v>
      </c>
      <c r="U716" s="46" t="s">
        <v>782</v>
      </c>
      <c r="V716" s="46" t="s">
        <v>782</v>
      </c>
      <c r="W716" s="46" t="s">
        <v>782</v>
      </c>
      <c r="X716" s="46" t="s">
        <v>782</v>
      </c>
      <c r="Y716" s="46" t="s">
        <v>782</v>
      </c>
      <c r="Z716" s="46" t="s">
        <v>782</v>
      </c>
      <c r="AA716" s="46" t="s">
        <v>782</v>
      </c>
      <c r="AB716" s="46" t="s">
        <v>782</v>
      </c>
      <c r="AC716" s="357"/>
      <c r="AD716" s="46"/>
      <c r="AE716" s="353"/>
      <c r="AF716" s="46"/>
      <c r="AG716" s="400">
        <f>D716-E716</f>
        <v>0</v>
      </c>
      <c r="AH716" s="408">
        <f>F716-E716</f>
        <v>0</v>
      </c>
      <c r="AI716" s="408"/>
      <c r="AJ716" s="408"/>
      <c r="AK716" s="408">
        <f>D716-I716</f>
        <v>0</v>
      </c>
      <c r="AL716" s="408">
        <f>J716-I716</f>
        <v>0</v>
      </c>
      <c r="AM716" s="408">
        <f t="shared" ref="AM716:AM729" si="106">J716-M716</f>
        <v>0</v>
      </c>
    </row>
    <row r="717" spans="1:39" s="6" customFormat="1" ht="42" customHeight="1">
      <c r="A717" s="308">
        <v>707</v>
      </c>
      <c r="B717" s="302"/>
      <c r="C717" s="54" t="s">
        <v>3024</v>
      </c>
      <c r="D717" s="277" t="s">
        <v>1409</v>
      </c>
      <c r="E717" s="341"/>
      <c r="F717" s="342"/>
      <c r="G717" s="343" t="s">
        <v>1409</v>
      </c>
      <c r="H717" s="39" t="s">
        <v>1409</v>
      </c>
      <c r="I717" s="344" t="s">
        <v>1409</v>
      </c>
      <c r="J717" s="345"/>
      <c r="K717" s="46" t="s">
        <v>1409</v>
      </c>
      <c r="L717" s="46" t="s">
        <v>1409</v>
      </c>
      <c r="M717" s="46"/>
      <c r="N717" s="46" t="s">
        <v>1409</v>
      </c>
      <c r="O717" s="46" t="s">
        <v>782</v>
      </c>
      <c r="P717" s="46" t="s">
        <v>782</v>
      </c>
      <c r="Q717" s="46" t="s">
        <v>782</v>
      </c>
      <c r="R717" s="46" t="s">
        <v>782</v>
      </c>
      <c r="S717" s="46" t="s">
        <v>782</v>
      </c>
      <c r="T717" s="46" t="s">
        <v>782</v>
      </c>
      <c r="U717" s="46" t="s">
        <v>782</v>
      </c>
      <c r="V717" s="46" t="s">
        <v>782</v>
      </c>
      <c r="W717" s="46" t="s">
        <v>782</v>
      </c>
      <c r="X717" s="46" t="s">
        <v>782</v>
      </c>
      <c r="Y717" s="46" t="s">
        <v>782</v>
      </c>
      <c r="Z717" s="46" t="s">
        <v>782</v>
      </c>
      <c r="AA717" s="46" t="s">
        <v>782</v>
      </c>
      <c r="AB717" s="46" t="s">
        <v>782</v>
      </c>
      <c r="AC717" s="357"/>
      <c r="AD717" s="46"/>
      <c r="AE717" s="353"/>
      <c r="AF717" s="46"/>
      <c r="AG717" s="296"/>
      <c r="AH717" s="408"/>
      <c r="AI717" s="408"/>
      <c r="AJ717" s="408"/>
      <c r="AK717" s="408"/>
      <c r="AL717" s="408"/>
      <c r="AM717" s="408">
        <f t="shared" si="106"/>
        <v>0</v>
      </c>
    </row>
    <row r="718" spans="1:39" s="6" customFormat="1" ht="37.5" customHeight="1">
      <c r="A718" s="308">
        <v>708</v>
      </c>
      <c r="B718" s="302" t="s">
        <v>1628</v>
      </c>
      <c r="C718" s="54" t="s">
        <v>1400</v>
      </c>
      <c r="D718" s="277" t="s">
        <v>1409</v>
      </c>
      <c r="E718" s="277"/>
      <c r="F718" s="39"/>
      <c r="G718" s="39" t="s">
        <v>1409</v>
      </c>
      <c r="H718" s="39" t="s">
        <v>1409</v>
      </c>
      <c r="I718" s="39" t="s">
        <v>1409</v>
      </c>
      <c r="J718" s="299"/>
      <c r="K718" s="46" t="s">
        <v>1409</v>
      </c>
      <c r="L718" s="46" t="s">
        <v>1409</v>
      </c>
      <c r="M718" s="46"/>
      <c r="N718" s="46" t="s">
        <v>1409</v>
      </c>
      <c r="O718" s="46" t="s">
        <v>782</v>
      </c>
      <c r="P718" s="46" t="s">
        <v>782</v>
      </c>
      <c r="Q718" s="46" t="s">
        <v>782</v>
      </c>
      <c r="R718" s="46" t="s">
        <v>782</v>
      </c>
      <c r="S718" s="46" t="s">
        <v>782</v>
      </c>
      <c r="T718" s="46" t="s">
        <v>782</v>
      </c>
      <c r="U718" s="46" t="s">
        <v>782</v>
      </c>
      <c r="V718" s="46" t="s">
        <v>782</v>
      </c>
      <c r="W718" s="46" t="s">
        <v>782</v>
      </c>
      <c r="X718" s="46" t="s">
        <v>782</v>
      </c>
      <c r="Y718" s="46" t="s">
        <v>782</v>
      </c>
      <c r="Z718" s="46" t="s">
        <v>782</v>
      </c>
      <c r="AA718" s="46" t="s">
        <v>782</v>
      </c>
      <c r="AB718" s="46" t="s">
        <v>782</v>
      </c>
      <c r="AC718" s="357"/>
      <c r="AD718" s="46"/>
      <c r="AE718" s="353"/>
      <c r="AF718" s="46"/>
      <c r="AG718" s="296"/>
      <c r="AH718" s="408"/>
      <c r="AI718" s="408"/>
      <c r="AJ718" s="408"/>
      <c r="AK718" s="408"/>
      <c r="AL718" s="408"/>
      <c r="AM718" s="408">
        <f t="shared" si="106"/>
        <v>0</v>
      </c>
    </row>
    <row r="719" spans="1:39" s="6" customFormat="1" ht="35.25" customHeight="1">
      <c r="A719" s="308">
        <v>709</v>
      </c>
      <c r="B719" s="302"/>
      <c r="C719" s="54" t="s">
        <v>3022</v>
      </c>
      <c r="D719" s="277"/>
      <c r="E719" s="277"/>
      <c r="F719" s="39"/>
      <c r="G719" s="39" t="s">
        <v>1409</v>
      </c>
      <c r="H719" s="39" t="s">
        <v>1409</v>
      </c>
      <c r="I719" s="39"/>
      <c r="J719" s="299"/>
      <c r="K719" s="46" t="s">
        <v>1409</v>
      </c>
      <c r="L719" s="46" t="s">
        <v>1409</v>
      </c>
      <c r="M719" s="46"/>
      <c r="N719" s="46" t="s">
        <v>1409</v>
      </c>
      <c r="O719" s="46" t="s">
        <v>782</v>
      </c>
      <c r="P719" s="46" t="s">
        <v>782</v>
      </c>
      <c r="Q719" s="46" t="s">
        <v>782</v>
      </c>
      <c r="R719" s="46" t="s">
        <v>782</v>
      </c>
      <c r="S719" s="46" t="s">
        <v>782</v>
      </c>
      <c r="T719" s="46" t="s">
        <v>782</v>
      </c>
      <c r="U719" s="46" t="s">
        <v>782</v>
      </c>
      <c r="V719" s="46" t="s">
        <v>782</v>
      </c>
      <c r="W719" s="46" t="s">
        <v>782</v>
      </c>
      <c r="X719" s="46" t="s">
        <v>782</v>
      </c>
      <c r="Y719" s="46" t="s">
        <v>782</v>
      </c>
      <c r="Z719" s="46" t="s">
        <v>782</v>
      </c>
      <c r="AA719" s="46" t="s">
        <v>782</v>
      </c>
      <c r="AB719" s="46" t="s">
        <v>782</v>
      </c>
      <c r="AC719" s="357"/>
      <c r="AD719" s="46"/>
      <c r="AE719" s="353"/>
      <c r="AF719" s="46"/>
      <c r="AG719" s="400">
        <f>D719-E719</f>
        <v>0</v>
      </c>
      <c r="AH719" s="408">
        <f>F719-E719</f>
        <v>0</v>
      </c>
      <c r="AI719" s="408"/>
      <c r="AJ719" s="408"/>
      <c r="AK719" s="408">
        <f>D719-I719</f>
        <v>0</v>
      </c>
      <c r="AL719" s="408">
        <f>J719-I719</f>
        <v>0</v>
      </c>
      <c r="AM719" s="408">
        <f t="shared" si="106"/>
        <v>0</v>
      </c>
    </row>
    <row r="720" spans="1:39" s="6" customFormat="1" ht="44.25" customHeight="1">
      <c r="A720" s="308">
        <v>710</v>
      </c>
      <c r="B720" s="302"/>
      <c r="C720" s="54" t="s">
        <v>3024</v>
      </c>
      <c r="D720" s="277" t="s">
        <v>1409</v>
      </c>
      <c r="E720" s="277"/>
      <c r="F720" s="39"/>
      <c r="G720" s="39" t="s">
        <v>1409</v>
      </c>
      <c r="H720" s="39" t="s">
        <v>1409</v>
      </c>
      <c r="I720" s="39" t="s">
        <v>1409</v>
      </c>
      <c r="J720" s="299"/>
      <c r="K720" s="46" t="s">
        <v>1409</v>
      </c>
      <c r="L720" s="46" t="s">
        <v>1409</v>
      </c>
      <c r="M720" s="46"/>
      <c r="N720" s="46" t="s">
        <v>1409</v>
      </c>
      <c r="O720" s="46" t="s">
        <v>782</v>
      </c>
      <c r="P720" s="46" t="s">
        <v>782</v>
      </c>
      <c r="Q720" s="46" t="s">
        <v>782</v>
      </c>
      <c r="R720" s="46" t="s">
        <v>782</v>
      </c>
      <c r="S720" s="46" t="s">
        <v>782</v>
      </c>
      <c r="T720" s="46" t="s">
        <v>782</v>
      </c>
      <c r="U720" s="46" t="s">
        <v>782</v>
      </c>
      <c r="V720" s="46" t="s">
        <v>782</v>
      </c>
      <c r="W720" s="46" t="s">
        <v>782</v>
      </c>
      <c r="X720" s="46" t="s">
        <v>782</v>
      </c>
      <c r="Y720" s="46" t="s">
        <v>782</v>
      </c>
      <c r="Z720" s="46" t="s">
        <v>782</v>
      </c>
      <c r="AA720" s="46" t="s">
        <v>782</v>
      </c>
      <c r="AB720" s="46" t="s">
        <v>782</v>
      </c>
      <c r="AC720" s="357"/>
      <c r="AD720" s="46"/>
      <c r="AE720" s="353"/>
      <c r="AF720" s="46"/>
      <c r="AG720" s="296"/>
      <c r="AH720" s="408"/>
      <c r="AI720" s="408"/>
      <c r="AJ720" s="408"/>
      <c r="AK720" s="408"/>
      <c r="AL720" s="408"/>
      <c r="AM720" s="408">
        <f t="shared" si="106"/>
        <v>0</v>
      </c>
    </row>
    <row r="721" spans="1:39" s="6" customFormat="1" ht="36" customHeight="1">
      <c r="A721" s="308">
        <v>711</v>
      </c>
      <c r="B721" s="302" t="s">
        <v>1627</v>
      </c>
      <c r="C721" s="54" t="s">
        <v>1400</v>
      </c>
      <c r="D721" s="277" t="s">
        <v>1409</v>
      </c>
      <c r="E721" s="277"/>
      <c r="F721" s="39"/>
      <c r="G721" s="39" t="s">
        <v>1409</v>
      </c>
      <c r="H721" s="39" t="s">
        <v>1409</v>
      </c>
      <c r="I721" s="39" t="s">
        <v>1409</v>
      </c>
      <c r="J721" s="299"/>
      <c r="K721" s="46" t="s">
        <v>1409</v>
      </c>
      <c r="L721" s="46" t="s">
        <v>1409</v>
      </c>
      <c r="M721" s="46"/>
      <c r="N721" s="46" t="s">
        <v>1409</v>
      </c>
      <c r="O721" s="46" t="s">
        <v>782</v>
      </c>
      <c r="P721" s="46" t="s">
        <v>782</v>
      </c>
      <c r="Q721" s="46" t="s">
        <v>782</v>
      </c>
      <c r="R721" s="46" t="s">
        <v>782</v>
      </c>
      <c r="S721" s="46" t="s">
        <v>782</v>
      </c>
      <c r="T721" s="46" t="s">
        <v>782</v>
      </c>
      <c r="U721" s="46" t="s">
        <v>782</v>
      </c>
      <c r="V721" s="46" t="s">
        <v>782</v>
      </c>
      <c r="W721" s="46" t="s">
        <v>782</v>
      </c>
      <c r="X721" s="46" t="s">
        <v>782</v>
      </c>
      <c r="Y721" s="46" t="s">
        <v>782</v>
      </c>
      <c r="Z721" s="46" t="s">
        <v>782</v>
      </c>
      <c r="AA721" s="46" t="s">
        <v>782</v>
      </c>
      <c r="AB721" s="46" t="s">
        <v>782</v>
      </c>
      <c r="AC721" s="357"/>
      <c r="AD721" s="46"/>
      <c r="AE721" s="353"/>
      <c r="AF721" s="46"/>
      <c r="AG721" s="296"/>
      <c r="AH721" s="408"/>
      <c r="AI721" s="408"/>
      <c r="AJ721" s="408"/>
      <c r="AK721" s="408"/>
      <c r="AL721" s="408"/>
      <c r="AM721" s="408">
        <f t="shared" si="106"/>
        <v>0</v>
      </c>
    </row>
    <row r="722" spans="1:39" s="6" customFormat="1" ht="29.25" customHeight="1">
      <c r="A722" s="308">
        <v>712</v>
      </c>
      <c r="B722" s="302"/>
      <c r="C722" s="54" t="s">
        <v>3022</v>
      </c>
      <c r="D722" s="277"/>
      <c r="E722" s="277"/>
      <c r="F722" s="39"/>
      <c r="G722" s="39" t="s">
        <v>1409</v>
      </c>
      <c r="H722" s="39" t="s">
        <v>1409</v>
      </c>
      <c r="I722" s="39"/>
      <c r="J722" s="299"/>
      <c r="K722" s="46" t="s">
        <v>1409</v>
      </c>
      <c r="L722" s="46" t="s">
        <v>1409</v>
      </c>
      <c r="M722" s="46"/>
      <c r="N722" s="46" t="s">
        <v>1409</v>
      </c>
      <c r="O722" s="46" t="s">
        <v>782</v>
      </c>
      <c r="P722" s="46" t="s">
        <v>782</v>
      </c>
      <c r="Q722" s="46" t="s">
        <v>782</v>
      </c>
      <c r="R722" s="46" t="s">
        <v>782</v>
      </c>
      <c r="S722" s="46" t="s">
        <v>782</v>
      </c>
      <c r="T722" s="46" t="s">
        <v>782</v>
      </c>
      <c r="U722" s="46" t="s">
        <v>782</v>
      </c>
      <c r="V722" s="46" t="s">
        <v>782</v>
      </c>
      <c r="W722" s="46" t="s">
        <v>782</v>
      </c>
      <c r="X722" s="46" t="s">
        <v>782</v>
      </c>
      <c r="Y722" s="46" t="s">
        <v>782</v>
      </c>
      <c r="Z722" s="46" t="s">
        <v>782</v>
      </c>
      <c r="AA722" s="46" t="s">
        <v>782</v>
      </c>
      <c r="AB722" s="46" t="s">
        <v>782</v>
      </c>
      <c r="AC722" s="357"/>
      <c r="AD722" s="46"/>
      <c r="AE722" s="353"/>
      <c r="AF722" s="46"/>
      <c r="AG722" s="400">
        <f>D722-E722</f>
        <v>0</v>
      </c>
      <c r="AH722" s="408">
        <f>F722-E722</f>
        <v>0</v>
      </c>
      <c r="AI722" s="408"/>
      <c r="AJ722" s="408"/>
      <c r="AK722" s="408">
        <f>D722-I722</f>
        <v>0</v>
      </c>
      <c r="AL722" s="408">
        <f>J722-I722</f>
        <v>0</v>
      </c>
      <c r="AM722" s="408">
        <f t="shared" si="106"/>
        <v>0</v>
      </c>
    </row>
    <row r="723" spans="1:39" s="6" customFormat="1" ht="36.75" customHeight="1">
      <c r="A723" s="308">
        <v>713</v>
      </c>
      <c r="B723" s="302"/>
      <c r="C723" s="54" t="s">
        <v>3024</v>
      </c>
      <c r="D723" s="277" t="s">
        <v>1409</v>
      </c>
      <c r="E723" s="277"/>
      <c r="F723" s="39"/>
      <c r="G723" s="39" t="s">
        <v>1409</v>
      </c>
      <c r="H723" s="39" t="s">
        <v>1409</v>
      </c>
      <c r="I723" s="39" t="s">
        <v>1409</v>
      </c>
      <c r="J723" s="299"/>
      <c r="K723" s="46" t="s">
        <v>1409</v>
      </c>
      <c r="L723" s="46" t="s">
        <v>1409</v>
      </c>
      <c r="M723" s="46"/>
      <c r="N723" s="46" t="s">
        <v>1409</v>
      </c>
      <c r="O723" s="46" t="s">
        <v>782</v>
      </c>
      <c r="P723" s="46" t="s">
        <v>782</v>
      </c>
      <c r="Q723" s="46" t="s">
        <v>782</v>
      </c>
      <c r="R723" s="46" t="s">
        <v>782</v>
      </c>
      <c r="S723" s="46" t="s">
        <v>782</v>
      </c>
      <c r="T723" s="46" t="s">
        <v>782</v>
      </c>
      <c r="U723" s="46" t="s">
        <v>782</v>
      </c>
      <c r="V723" s="46" t="s">
        <v>782</v>
      </c>
      <c r="W723" s="46" t="s">
        <v>782</v>
      </c>
      <c r="X723" s="46" t="s">
        <v>782</v>
      </c>
      <c r="Y723" s="46" t="s">
        <v>782</v>
      </c>
      <c r="Z723" s="46" t="s">
        <v>782</v>
      </c>
      <c r="AA723" s="46" t="s">
        <v>782</v>
      </c>
      <c r="AB723" s="46" t="s">
        <v>782</v>
      </c>
      <c r="AC723" s="357"/>
      <c r="AD723" s="46"/>
      <c r="AE723" s="353"/>
      <c r="AF723" s="46"/>
      <c r="AG723" s="296"/>
      <c r="AH723" s="408"/>
      <c r="AI723" s="408"/>
      <c r="AJ723" s="408"/>
      <c r="AK723" s="408"/>
      <c r="AL723" s="408"/>
      <c r="AM723" s="408">
        <f t="shared" si="106"/>
        <v>0</v>
      </c>
    </row>
    <row r="724" spans="1:39" s="6" customFormat="1" ht="21.75" customHeight="1">
      <c r="A724" s="308">
        <v>714</v>
      </c>
      <c r="B724" s="302" t="s">
        <v>1626</v>
      </c>
      <c r="C724" s="54" t="s">
        <v>1400</v>
      </c>
      <c r="D724" s="277" t="s">
        <v>1409</v>
      </c>
      <c r="E724" s="277"/>
      <c r="F724" s="39"/>
      <c r="G724" s="39" t="s">
        <v>1409</v>
      </c>
      <c r="H724" s="39" t="s">
        <v>1409</v>
      </c>
      <c r="I724" s="39" t="s">
        <v>1409</v>
      </c>
      <c r="J724" s="299"/>
      <c r="K724" s="46" t="s">
        <v>1409</v>
      </c>
      <c r="L724" s="46" t="s">
        <v>1409</v>
      </c>
      <c r="M724" s="46"/>
      <c r="N724" s="46" t="s">
        <v>1409</v>
      </c>
      <c r="O724" s="46" t="s">
        <v>782</v>
      </c>
      <c r="P724" s="46" t="s">
        <v>782</v>
      </c>
      <c r="Q724" s="46" t="s">
        <v>782</v>
      </c>
      <c r="R724" s="46" t="s">
        <v>782</v>
      </c>
      <c r="S724" s="46" t="s">
        <v>782</v>
      </c>
      <c r="T724" s="46" t="s">
        <v>782</v>
      </c>
      <c r="U724" s="46" t="s">
        <v>782</v>
      </c>
      <c r="V724" s="46" t="s">
        <v>782</v>
      </c>
      <c r="W724" s="46" t="s">
        <v>782</v>
      </c>
      <c r="X724" s="46" t="s">
        <v>782</v>
      </c>
      <c r="Y724" s="46" t="s">
        <v>782</v>
      </c>
      <c r="Z724" s="46" t="s">
        <v>782</v>
      </c>
      <c r="AA724" s="46" t="s">
        <v>782</v>
      </c>
      <c r="AB724" s="46" t="s">
        <v>782</v>
      </c>
      <c r="AC724" s="357"/>
      <c r="AD724" s="46"/>
      <c r="AE724" s="353"/>
      <c r="AF724" s="46"/>
      <c r="AG724" s="296"/>
      <c r="AH724" s="408"/>
      <c r="AI724" s="408"/>
      <c r="AJ724" s="408"/>
      <c r="AK724" s="408"/>
      <c r="AL724" s="408"/>
      <c r="AM724" s="408">
        <f t="shared" si="106"/>
        <v>0</v>
      </c>
    </row>
    <row r="725" spans="1:39" s="6" customFormat="1" ht="42" customHeight="1">
      <c r="A725" s="308">
        <v>715</v>
      </c>
      <c r="B725" s="302"/>
      <c r="C725" s="54" t="s">
        <v>3022</v>
      </c>
      <c r="D725" s="277"/>
      <c r="E725" s="277"/>
      <c r="F725" s="39"/>
      <c r="G725" s="39" t="s">
        <v>1409</v>
      </c>
      <c r="H725" s="39" t="s">
        <v>1409</v>
      </c>
      <c r="I725" s="39"/>
      <c r="J725" s="299"/>
      <c r="K725" s="46" t="s">
        <v>1409</v>
      </c>
      <c r="L725" s="46" t="s">
        <v>1409</v>
      </c>
      <c r="M725" s="46"/>
      <c r="N725" s="46" t="s">
        <v>1409</v>
      </c>
      <c r="O725" s="46" t="s">
        <v>782</v>
      </c>
      <c r="P725" s="46" t="s">
        <v>782</v>
      </c>
      <c r="Q725" s="46" t="s">
        <v>782</v>
      </c>
      <c r="R725" s="46" t="s">
        <v>782</v>
      </c>
      <c r="S725" s="46" t="s">
        <v>782</v>
      </c>
      <c r="T725" s="46" t="s">
        <v>782</v>
      </c>
      <c r="U725" s="46" t="s">
        <v>782</v>
      </c>
      <c r="V725" s="46" t="s">
        <v>782</v>
      </c>
      <c r="W725" s="46" t="s">
        <v>782</v>
      </c>
      <c r="X725" s="46" t="s">
        <v>782</v>
      </c>
      <c r="Y725" s="46" t="s">
        <v>782</v>
      </c>
      <c r="Z725" s="46" t="s">
        <v>782</v>
      </c>
      <c r="AA725" s="46" t="s">
        <v>782</v>
      </c>
      <c r="AB725" s="46" t="s">
        <v>782</v>
      </c>
      <c r="AC725" s="357"/>
      <c r="AD725" s="46"/>
      <c r="AE725" s="353"/>
      <c r="AF725" s="46"/>
      <c r="AG725" s="400">
        <f>D725-E725</f>
        <v>0</v>
      </c>
      <c r="AH725" s="408">
        <f>F725-E725</f>
        <v>0</v>
      </c>
      <c r="AI725" s="408"/>
      <c r="AJ725" s="408"/>
      <c r="AK725" s="408">
        <f>D725-I725</f>
        <v>0</v>
      </c>
      <c r="AL725" s="408">
        <f>J725-I725</f>
        <v>0</v>
      </c>
      <c r="AM725" s="408">
        <f t="shared" si="106"/>
        <v>0</v>
      </c>
    </row>
    <row r="726" spans="1:39" s="6" customFormat="1" ht="29.25" customHeight="1">
      <c r="A726" s="308">
        <v>716</v>
      </c>
      <c r="B726" s="302"/>
      <c r="C726" s="54" t="s">
        <v>3024</v>
      </c>
      <c r="D726" s="277" t="s">
        <v>1409</v>
      </c>
      <c r="E726" s="277"/>
      <c r="F726" s="39"/>
      <c r="G726" s="39" t="s">
        <v>1409</v>
      </c>
      <c r="H726" s="39" t="s">
        <v>1409</v>
      </c>
      <c r="I726" s="39" t="s">
        <v>1409</v>
      </c>
      <c r="J726" s="299"/>
      <c r="K726" s="46" t="s">
        <v>1409</v>
      </c>
      <c r="L726" s="46" t="s">
        <v>1409</v>
      </c>
      <c r="M726" s="46"/>
      <c r="N726" s="46" t="s">
        <v>1409</v>
      </c>
      <c r="O726" s="46" t="s">
        <v>782</v>
      </c>
      <c r="P726" s="46" t="s">
        <v>782</v>
      </c>
      <c r="Q726" s="46" t="s">
        <v>782</v>
      </c>
      <c r="R726" s="46" t="s">
        <v>782</v>
      </c>
      <c r="S726" s="46" t="s">
        <v>782</v>
      </c>
      <c r="T726" s="46" t="s">
        <v>782</v>
      </c>
      <c r="U726" s="46" t="s">
        <v>782</v>
      </c>
      <c r="V726" s="46" t="s">
        <v>782</v>
      </c>
      <c r="W726" s="46" t="s">
        <v>782</v>
      </c>
      <c r="X726" s="46" t="s">
        <v>782</v>
      </c>
      <c r="Y726" s="46" t="s">
        <v>782</v>
      </c>
      <c r="Z726" s="46" t="s">
        <v>782</v>
      </c>
      <c r="AA726" s="46" t="s">
        <v>782</v>
      </c>
      <c r="AB726" s="46" t="s">
        <v>782</v>
      </c>
      <c r="AC726" s="357"/>
      <c r="AD726" s="46"/>
      <c r="AE726" s="353"/>
      <c r="AF726" s="46"/>
      <c r="AG726" s="296"/>
      <c r="AH726" s="408"/>
      <c r="AI726" s="408"/>
      <c r="AJ726" s="408"/>
      <c r="AK726" s="408"/>
      <c r="AL726" s="408"/>
      <c r="AM726" s="408">
        <f t="shared" si="106"/>
        <v>0</v>
      </c>
    </row>
    <row r="727" spans="1:39" s="6" customFormat="1" ht="33.75" customHeight="1">
      <c r="A727" s="308">
        <v>717</v>
      </c>
      <c r="B727" s="302" t="s">
        <v>1625</v>
      </c>
      <c r="C727" s="54" t="s">
        <v>1400</v>
      </c>
      <c r="D727" s="277" t="s">
        <v>1409</v>
      </c>
      <c r="E727" s="277"/>
      <c r="F727" s="39"/>
      <c r="G727" s="39" t="s">
        <v>1409</v>
      </c>
      <c r="H727" s="39" t="s">
        <v>1409</v>
      </c>
      <c r="I727" s="39" t="s">
        <v>1409</v>
      </c>
      <c r="J727" s="299"/>
      <c r="K727" s="46" t="s">
        <v>1409</v>
      </c>
      <c r="L727" s="46" t="s">
        <v>1409</v>
      </c>
      <c r="M727" s="46"/>
      <c r="N727" s="46" t="s">
        <v>1409</v>
      </c>
      <c r="O727" s="46" t="s">
        <v>782</v>
      </c>
      <c r="P727" s="46" t="s">
        <v>782</v>
      </c>
      <c r="Q727" s="46" t="s">
        <v>782</v>
      </c>
      <c r="R727" s="46" t="s">
        <v>782</v>
      </c>
      <c r="S727" s="46" t="s">
        <v>782</v>
      </c>
      <c r="T727" s="46" t="s">
        <v>782</v>
      </c>
      <c r="U727" s="46" t="s">
        <v>782</v>
      </c>
      <c r="V727" s="46" t="s">
        <v>782</v>
      </c>
      <c r="W727" s="46" t="s">
        <v>782</v>
      </c>
      <c r="X727" s="46" t="s">
        <v>782</v>
      </c>
      <c r="Y727" s="46" t="s">
        <v>782</v>
      </c>
      <c r="Z727" s="46" t="s">
        <v>782</v>
      </c>
      <c r="AA727" s="46" t="s">
        <v>782</v>
      </c>
      <c r="AB727" s="46" t="s">
        <v>782</v>
      </c>
      <c r="AC727" s="357"/>
      <c r="AD727" s="46"/>
      <c r="AE727" s="353"/>
      <c r="AF727" s="46"/>
      <c r="AG727" s="296"/>
      <c r="AH727" s="408"/>
      <c r="AI727" s="408"/>
      <c r="AJ727" s="408"/>
      <c r="AK727" s="408"/>
      <c r="AL727" s="408"/>
      <c r="AM727" s="408">
        <f t="shared" si="106"/>
        <v>0</v>
      </c>
    </row>
    <row r="728" spans="1:39" s="6" customFormat="1" ht="39" customHeight="1">
      <c r="A728" s="308">
        <v>718</v>
      </c>
      <c r="B728" s="302"/>
      <c r="C728" s="54" t="s">
        <v>3022</v>
      </c>
      <c r="D728" s="277"/>
      <c r="E728" s="277"/>
      <c r="F728" s="39"/>
      <c r="G728" s="39" t="s">
        <v>1409</v>
      </c>
      <c r="H728" s="39" t="s">
        <v>1409</v>
      </c>
      <c r="I728" s="39"/>
      <c r="J728" s="299"/>
      <c r="K728" s="46" t="s">
        <v>1409</v>
      </c>
      <c r="L728" s="46" t="s">
        <v>1409</v>
      </c>
      <c r="M728" s="46"/>
      <c r="N728" s="46" t="s">
        <v>1409</v>
      </c>
      <c r="O728" s="46" t="s">
        <v>782</v>
      </c>
      <c r="P728" s="46" t="s">
        <v>782</v>
      </c>
      <c r="Q728" s="46" t="s">
        <v>782</v>
      </c>
      <c r="R728" s="46" t="s">
        <v>782</v>
      </c>
      <c r="S728" s="46" t="s">
        <v>782</v>
      </c>
      <c r="T728" s="46" t="s">
        <v>782</v>
      </c>
      <c r="U728" s="46" t="s">
        <v>782</v>
      </c>
      <c r="V728" s="46" t="s">
        <v>782</v>
      </c>
      <c r="W728" s="46" t="s">
        <v>782</v>
      </c>
      <c r="X728" s="46" t="s">
        <v>782</v>
      </c>
      <c r="Y728" s="46" t="s">
        <v>782</v>
      </c>
      <c r="Z728" s="46" t="s">
        <v>782</v>
      </c>
      <c r="AA728" s="46" t="s">
        <v>782</v>
      </c>
      <c r="AB728" s="46" t="s">
        <v>782</v>
      </c>
      <c r="AC728" s="357"/>
      <c r="AD728" s="46"/>
      <c r="AE728" s="353"/>
      <c r="AF728" s="46"/>
      <c r="AG728" s="400">
        <f>D728-E728</f>
        <v>0</v>
      </c>
      <c r="AH728" s="408">
        <f>F728-E728</f>
        <v>0</v>
      </c>
      <c r="AI728" s="408"/>
      <c r="AJ728" s="408"/>
      <c r="AK728" s="408">
        <f>D728-I728</f>
        <v>0</v>
      </c>
      <c r="AL728" s="408">
        <f>J728-I728</f>
        <v>0</v>
      </c>
      <c r="AM728" s="408">
        <f t="shared" si="106"/>
        <v>0</v>
      </c>
    </row>
    <row r="729" spans="1:39" s="6" customFormat="1" ht="32.25" customHeight="1">
      <c r="A729" s="308">
        <v>719</v>
      </c>
      <c r="B729" s="302"/>
      <c r="C729" s="54" t="s">
        <v>3024</v>
      </c>
      <c r="D729" s="277" t="s">
        <v>1409</v>
      </c>
      <c r="E729" s="277"/>
      <c r="F729" s="39"/>
      <c r="G729" s="39" t="s">
        <v>1409</v>
      </c>
      <c r="H729" s="39" t="s">
        <v>1409</v>
      </c>
      <c r="I729" s="39" t="s">
        <v>1409</v>
      </c>
      <c r="J729" s="299"/>
      <c r="K729" s="46" t="s">
        <v>1409</v>
      </c>
      <c r="L729" s="46" t="s">
        <v>1409</v>
      </c>
      <c r="M729" s="46"/>
      <c r="N729" s="46" t="s">
        <v>1409</v>
      </c>
      <c r="O729" s="46" t="s">
        <v>782</v>
      </c>
      <c r="P729" s="46" t="s">
        <v>782</v>
      </c>
      <c r="Q729" s="46" t="s">
        <v>782</v>
      </c>
      <c r="R729" s="46" t="s">
        <v>782</v>
      </c>
      <c r="S729" s="46" t="s">
        <v>782</v>
      </c>
      <c r="T729" s="46" t="s">
        <v>782</v>
      </c>
      <c r="U729" s="46" t="s">
        <v>782</v>
      </c>
      <c r="V729" s="46" t="s">
        <v>782</v>
      </c>
      <c r="W729" s="46" t="s">
        <v>782</v>
      </c>
      <c r="X729" s="46" t="s">
        <v>782</v>
      </c>
      <c r="Y729" s="46" t="s">
        <v>782</v>
      </c>
      <c r="Z729" s="46" t="s">
        <v>782</v>
      </c>
      <c r="AA729" s="46" t="s">
        <v>782</v>
      </c>
      <c r="AB729" s="46" t="s">
        <v>782</v>
      </c>
      <c r="AC729" s="357"/>
      <c r="AD729" s="46"/>
      <c r="AE729" s="353"/>
      <c r="AF729" s="46"/>
      <c r="AG729" s="296"/>
      <c r="AH729" s="408"/>
      <c r="AI729" s="408"/>
      <c r="AJ729" s="408"/>
      <c r="AK729" s="408"/>
      <c r="AL729" s="408"/>
      <c r="AM729" s="408">
        <f t="shared" si="106"/>
        <v>0</v>
      </c>
    </row>
    <row r="730" spans="1:39">
      <c r="O730" s="6"/>
      <c r="P730" s="6"/>
      <c r="Q730" s="6"/>
      <c r="R730" s="6"/>
      <c r="S730" s="6"/>
      <c r="T730" s="6"/>
      <c r="U730" s="6"/>
      <c r="V730" s="6"/>
      <c r="W730" s="6"/>
      <c r="X730" s="6"/>
      <c r="Y730" s="6"/>
      <c r="Z730" s="6"/>
      <c r="AA730" s="6"/>
      <c r="AB730" s="6"/>
      <c r="AC730" s="410"/>
      <c r="AD730" s="6"/>
      <c r="AE730" s="6"/>
      <c r="AF730" s="6"/>
    </row>
    <row r="731" spans="1:39" ht="33.6" customHeight="1">
      <c r="A731" s="898" t="s">
        <v>1624</v>
      </c>
      <c r="B731" s="891"/>
      <c r="C731" s="891"/>
      <c r="D731" s="891"/>
      <c r="E731" s="891"/>
      <c r="F731" s="891"/>
      <c r="G731" s="891"/>
      <c r="H731" s="891"/>
      <c r="I731" s="891"/>
      <c r="J731" s="891"/>
      <c r="K731" s="891"/>
      <c r="L731" s="387"/>
      <c r="M731" s="941" t="s">
        <v>3340</v>
      </c>
      <c r="N731" s="942"/>
      <c r="O731" s="942"/>
      <c r="P731" s="942"/>
      <c r="Q731" s="942"/>
      <c r="R731" s="942"/>
      <c r="S731" s="942"/>
      <c r="T731" s="942"/>
      <c r="U731" s="940"/>
      <c r="V731" s="940"/>
      <c r="W731" s="6"/>
      <c r="X731" s="6"/>
      <c r="Y731" s="6"/>
      <c r="Z731" s="6"/>
      <c r="AA731" s="6"/>
      <c r="AB731" s="6"/>
      <c r="AC731" s="410"/>
      <c r="AD731" s="6"/>
      <c r="AE731" s="6"/>
      <c r="AF731" s="6"/>
    </row>
    <row r="732" spans="1:39" ht="32.4" customHeight="1">
      <c r="A732" s="890" t="s">
        <v>1623</v>
      </c>
      <c r="B732" s="891"/>
      <c r="C732" s="891"/>
      <c r="D732" s="891"/>
      <c r="E732" s="891"/>
      <c r="F732" s="891"/>
      <c r="G732" s="891"/>
      <c r="H732" s="891"/>
      <c r="I732" s="891"/>
      <c r="J732" s="891"/>
      <c r="K732" s="891"/>
      <c r="L732" s="388"/>
      <c r="M732" s="941" t="s">
        <v>3338</v>
      </c>
      <c r="N732" s="940"/>
      <c r="O732" s="940"/>
      <c r="P732" s="940"/>
      <c r="Q732" s="940"/>
      <c r="R732" s="940"/>
      <c r="S732" s="940"/>
      <c r="T732" s="940"/>
      <c r="U732" s="940"/>
      <c r="V732" s="940"/>
      <c r="W732" s="6"/>
      <c r="X732" s="6"/>
      <c r="Y732" s="6"/>
      <c r="Z732" s="6"/>
      <c r="AA732" s="6"/>
      <c r="AB732" s="6"/>
      <c r="AC732" s="410"/>
      <c r="AD732" s="6"/>
      <c r="AE732" s="6"/>
      <c r="AF732" s="6"/>
    </row>
    <row r="733" spans="1:39" ht="25.95" customHeight="1">
      <c r="A733" s="890" t="s">
        <v>1622</v>
      </c>
      <c r="B733" s="891"/>
      <c r="C733" s="891"/>
      <c r="D733" s="891"/>
      <c r="E733" s="891"/>
      <c r="F733" s="891"/>
      <c r="G733" s="891"/>
      <c r="H733" s="891"/>
      <c r="I733" s="891"/>
      <c r="J733" s="891"/>
      <c r="K733" s="891"/>
      <c r="L733" s="396"/>
      <c r="M733" s="939" t="s">
        <v>3337</v>
      </c>
      <c r="N733" s="940"/>
      <c r="O733" s="940"/>
      <c r="P733" s="940"/>
      <c r="Q733" s="940"/>
      <c r="R733" s="940"/>
      <c r="S733" s="940"/>
      <c r="T733" s="940"/>
      <c r="U733" s="940"/>
      <c r="V733" s="940"/>
    </row>
    <row r="734" spans="1:39" s="6" customFormat="1" ht="29.4" customHeight="1">
      <c r="C734" s="7"/>
      <c r="D734" s="8"/>
      <c r="E734" s="8"/>
      <c r="L734" s="397"/>
      <c r="M734" s="939" t="s">
        <v>5139</v>
      </c>
      <c r="N734" s="940"/>
      <c r="O734" s="940"/>
      <c r="P734" s="940"/>
      <c r="Q734" s="940"/>
      <c r="R734" s="940"/>
      <c r="S734" s="940"/>
      <c r="T734" s="940"/>
      <c r="U734" s="940"/>
      <c r="V734" s="940"/>
      <c r="AC734" s="410"/>
      <c r="AH734" s="410"/>
      <c r="AI734" s="410"/>
      <c r="AJ734" s="410"/>
      <c r="AK734" s="410"/>
      <c r="AL734" s="410"/>
      <c r="AM734" s="410"/>
    </row>
    <row r="735" spans="1:39" s="6" customFormat="1">
      <c r="B735" s="6" t="s">
        <v>3026</v>
      </c>
      <c r="C735" s="7"/>
      <c r="D735" s="8"/>
      <c r="E735" s="8"/>
      <c r="L735" s="578"/>
      <c r="M735" s="939" t="s">
        <v>5140</v>
      </c>
      <c r="N735" s="940"/>
      <c r="O735" s="940"/>
      <c r="P735" s="940"/>
      <c r="Q735" s="940"/>
      <c r="R735" s="940"/>
      <c r="S735" s="940"/>
      <c r="T735" s="940"/>
      <c r="U735" s="940"/>
      <c r="V735" s="940"/>
      <c r="AC735" s="410"/>
      <c r="AH735" s="410"/>
      <c r="AI735" s="410"/>
      <c r="AJ735" s="410"/>
      <c r="AK735" s="410"/>
      <c r="AL735" s="410"/>
      <c r="AM735" s="410"/>
    </row>
    <row r="736" spans="1:39" s="6" customFormat="1">
      <c r="B736" s="7" t="s">
        <v>3027</v>
      </c>
      <c r="C736" s="7"/>
      <c r="D736" s="8"/>
      <c r="E736" s="8"/>
      <c r="L736" s="106"/>
      <c r="M736" s="939"/>
      <c r="N736" s="940"/>
      <c r="O736" s="940"/>
      <c r="P736" s="940"/>
      <c r="Q736" s="940"/>
      <c r="R736" s="940"/>
      <c r="S736" s="940"/>
      <c r="T736" s="940"/>
      <c r="AC736" s="410"/>
      <c r="AH736" s="410"/>
      <c r="AI736" s="410"/>
      <c r="AJ736" s="410"/>
      <c r="AK736" s="410"/>
      <c r="AL736" s="410"/>
      <c r="AM736" s="410"/>
    </row>
  </sheetData>
  <autoFilter ref="A10:AF729"/>
  <mergeCells count="50">
    <mergeCell ref="M736:T736"/>
    <mergeCell ref="M732:V732"/>
    <mergeCell ref="M731:V731"/>
    <mergeCell ref="M733:V733"/>
    <mergeCell ref="M734:V734"/>
    <mergeCell ref="M735:V735"/>
    <mergeCell ref="AG9:AM9"/>
    <mergeCell ref="AF8:AF9"/>
    <mergeCell ref="M8:M9"/>
    <mergeCell ref="AC7:AF7"/>
    <mergeCell ref="J7:M7"/>
    <mergeCell ref="Q8:Q9"/>
    <mergeCell ref="AB8:AB9"/>
    <mergeCell ref="S8:S9"/>
    <mergeCell ref="O8:O9"/>
    <mergeCell ref="AA8:AA9"/>
    <mergeCell ref="P8:P9"/>
    <mergeCell ref="O7:AB7"/>
    <mergeCell ref="R8:R9"/>
    <mergeCell ref="AD8:AD9"/>
    <mergeCell ref="AC8:AC9"/>
    <mergeCell ref="X8:X9"/>
    <mergeCell ref="G1:N1"/>
    <mergeCell ref="B2:M2"/>
    <mergeCell ref="B3:M3"/>
    <mergeCell ref="B4:M4"/>
    <mergeCell ref="J6:N6"/>
    <mergeCell ref="B6:B9"/>
    <mergeCell ref="F6:F9"/>
    <mergeCell ref="N7:N9"/>
    <mergeCell ref="K8:L8"/>
    <mergeCell ref="J8:J9"/>
    <mergeCell ref="B5:M5"/>
    <mergeCell ref="D6:D9"/>
    <mergeCell ref="E6:E9"/>
    <mergeCell ref="G6:H8"/>
    <mergeCell ref="Y8:Y9"/>
    <mergeCell ref="Z8:Z9"/>
    <mergeCell ref="U8:U9"/>
    <mergeCell ref="A733:K733"/>
    <mergeCell ref="I6:I9"/>
    <mergeCell ref="C6:C9"/>
    <mergeCell ref="A732:K732"/>
    <mergeCell ref="A731:K731"/>
    <mergeCell ref="O6:AF6"/>
    <mergeCell ref="V8:V9"/>
    <mergeCell ref="W8:W9"/>
    <mergeCell ref="A6:A9"/>
    <mergeCell ref="AE8:AE9"/>
    <mergeCell ref="T8:T9"/>
  </mergeCells>
  <conditionalFormatting sqref="D80">
    <cfRule type="cellIs" dxfId="65" priority="41" operator="lessThan">
      <formula>$E$80</formula>
    </cfRule>
  </conditionalFormatting>
  <conditionalFormatting sqref="D152">
    <cfRule type="cellIs" dxfId="64" priority="40" operator="lessThan">
      <formula>$E$152</formula>
    </cfRule>
  </conditionalFormatting>
  <conditionalFormatting sqref="D166">
    <cfRule type="cellIs" dxfId="63" priority="39" operator="lessThan">
      <formula>$E$166</formula>
    </cfRule>
  </conditionalFormatting>
  <conditionalFormatting sqref="D226">
    <cfRule type="cellIs" dxfId="62" priority="38" operator="lessThan">
      <formula>$E$226</formula>
    </cfRule>
  </conditionalFormatting>
  <conditionalFormatting sqref="D264">
    <cfRule type="cellIs" dxfId="61" priority="37" operator="lessThan">
      <formula>$E$264</formula>
    </cfRule>
  </conditionalFormatting>
  <conditionalFormatting sqref="D282">
    <cfRule type="cellIs" dxfId="60" priority="36" operator="lessThan">
      <formula>$E$282</formula>
    </cfRule>
  </conditionalFormatting>
  <conditionalFormatting sqref="D298">
    <cfRule type="cellIs" dxfId="59" priority="35" operator="lessThan">
      <formula>$E$298</formula>
    </cfRule>
  </conditionalFormatting>
  <conditionalFormatting sqref="D312">
    <cfRule type="cellIs" dxfId="58" priority="34" operator="lessThan">
      <formula>$E$312</formula>
    </cfRule>
  </conditionalFormatting>
  <conditionalFormatting sqref="D332">
    <cfRule type="cellIs" dxfId="57" priority="33" operator="lessThan">
      <formula>$E$332</formula>
    </cfRule>
  </conditionalFormatting>
  <conditionalFormatting sqref="D351">
    <cfRule type="cellIs" dxfId="56" priority="32" operator="lessThan">
      <formula>$E$351</formula>
    </cfRule>
  </conditionalFormatting>
  <conditionalFormatting sqref="D378">
    <cfRule type="cellIs" dxfId="55" priority="31" operator="lessThan">
      <formula>$E$378</formula>
    </cfRule>
  </conditionalFormatting>
  <conditionalFormatting sqref="D394">
    <cfRule type="cellIs" dxfId="54" priority="30" operator="lessThan">
      <formula>$E$394</formula>
    </cfRule>
  </conditionalFormatting>
  <conditionalFormatting sqref="D408">
    <cfRule type="cellIs" dxfId="53" priority="29" operator="lessThan">
      <formula>$E$408</formula>
    </cfRule>
  </conditionalFormatting>
  <conditionalFormatting sqref="D422">
    <cfRule type="cellIs" dxfId="52" priority="28" operator="lessThan">
      <formula>$E$422</formula>
    </cfRule>
  </conditionalFormatting>
  <conditionalFormatting sqref="D436">
    <cfRule type="cellIs" dxfId="51" priority="27" operator="lessThan">
      <formula>$E$436</formula>
    </cfRule>
  </conditionalFormatting>
  <conditionalFormatting sqref="D447">
    <cfRule type="cellIs" dxfId="50" priority="26" operator="lessThan">
      <formula>$E$447</formula>
    </cfRule>
  </conditionalFormatting>
  <conditionalFormatting sqref="D459">
    <cfRule type="cellIs" dxfId="49" priority="25" operator="lessThan">
      <formula>$E$459</formula>
    </cfRule>
  </conditionalFormatting>
  <conditionalFormatting sqref="D474">
    <cfRule type="cellIs" dxfId="48" priority="24" operator="lessThan">
      <formula>$E$474</formula>
    </cfRule>
  </conditionalFormatting>
  <conditionalFormatting sqref="D482">
    <cfRule type="cellIs" dxfId="47" priority="23" operator="lessThan">
      <formula>$E$482</formula>
    </cfRule>
  </conditionalFormatting>
  <conditionalFormatting sqref="D490">
    <cfRule type="cellIs" dxfId="46" priority="22" operator="lessThan">
      <formula>$E$490</formula>
    </cfRule>
  </conditionalFormatting>
  <conditionalFormatting sqref="D501">
    <cfRule type="cellIs" dxfId="45" priority="21" operator="lessThan">
      <formula>$E$501</formula>
    </cfRule>
  </conditionalFormatting>
  <conditionalFormatting sqref="D512">
    <cfRule type="cellIs" dxfId="44" priority="20" operator="lessThan">
      <formula>$E$512</formula>
    </cfRule>
  </conditionalFormatting>
  <conditionalFormatting sqref="D521">
    <cfRule type="cellIs" dxfId="43" priority="19" operator="lessThan">
      <formula>$E$521</formula>
    </cfRule>
  </conditionalFormatting>
  <conditionalFormatting sqref="D535">
    <cfRule type="cellIs" dxfId="42" priority="18" operator="lessThan">
      <formula>$E$535</formula>
    </cfRule>
  </conditionalFormatting>
  <conditionalFormatting sqref="D551">
    <cfRule type="cellIs" dxfId="41" priority="17" operator="lessThan">
      <formula>$E$551</formula>
    </cfRule>
  </conditionalFormatting>
  <conditionalFormatting sqref="D565">
    <cfRule type="cellIs" dxfId="40" priority="16" operator="lessThan">
      <formula>$E$565</formula>
    </cfRule>
  </conditionalFormatting>
  <conditionalFormatting sqref="D590">
    <cfRule type="cellIs" dxfId="39" priority="15" operator="lessThan">
      <formula>$E$590</formula>
    </cfRule>
  </conditionalFormatting>
  <conditionalFormatting sqref="D604">
    <cfRule type="cellIs" dxfId="38" priority="14" operator="lessThan">
      <formula>$E$604</formula>
    </cfRule>
  </conditionalFormatting>
  <conditionalFormatting sqref="D607">
    <cfRule type="cellIs" dxfId="37" priority="13" operator="lessThan">
      <formula>$E$607</formula>
    </cfRule>
  </conditionalFormatting>
  <conditionalFormatting sqref="D613">
    <cfRule type="cellIs" dxfId="36" priority="12" operator="lessThan">
      <formula>$E$613</formula>
    </cfRule>
  </conditionalFormatting>
  <conditionalFormatting sqref="D616">
    <cfRule type="cellIs" dxfId="35" priority="11" operator="lessThan">
      <formula>$E$616</formula>
    </cfRule>
  </conditionalFormatting>
  <conditionalFormatting sqref="D633">
    <cfRule type="cellIs" dxfId="34" priority="10" operator="lessThan">
      <formula>$E$633</formula>
    </cfRule>
  </conditionalFormatting>
  <conditionalFormatting sqref="D650">
    <cfRule type="cellIs" dxfId="33" priority="9" operator="lessThan">
      <formula>$E$650</formula>
    </cfRule>
  </conditionalFormatting>
  <conditionalFormatting sqref="D663">
    <cfRule type="cellIs" dxfId="32" priority="8" operator="lessThan">
      <formula>$E$663</formula>
    </cfRule>
  </conditionalFormatting>
  <conditionalFormatting sqref="D677">
    <cfRule type="cellIs" dxfId="31" priority="7" operator="lessThan">
      <formula>$E$677</formula>
    </cfRule>
  </conditionalFormatting>
  <conditionalFormatting sqref="D680">
    <cfRule type="cellIs" dxfId="30" priority="6" operator="lessThan">
      <formula>$E$680</formula>
    </cfRule>
  </conditionalFormatting>
  <conditionalFormatting sqref="D683">
    <cfRule type="cellIs" dxfId="29" priority="5" operator="lessThan">
      <formula>$E$683</formula>
    </cfRule>
  </conditionalFormatting>
  <conditionalFormatting sqref="D686">
    <cfRule type="cellIs" dxfId="28" priority="4" operator="lessThan">
      <formula>$E$686</formula>
    </cfRule>
  </conditionalFormatting>
  <conditionalFormatting sqref="D700">
    <cfRule type="cellIs" dxfId="27" priority="3" operator="lessThan">
      <formula>$E$700</formula>
    </cfRule>
  </conditionalFormatting>
  <conditionalFormatting sqref="D703">
    <cfRule type="cellIs" dxfId="26" priority="2" operator="lessThan">
      <formula>$E$703</formula>
    </cfRule>
  </conditionalFormatting>
  <conditionalFormatting sqref="D706">
    <cfRule type="cellIs" dxfId="25" priority="1" operator="lessThan">
      <formula>$E$706</formula>
    </cfRule>
  </conditionalFormatting>
  <pageMargins left="0.7" right="0.7" top="0.75" bottom="0.75" header="0.3" footer="0.3"/>
  <pageSetup paperSize="9" scale="10" orientation="portrait" r:id="rId1"/>
  <headerFooter alignWithMargins="0"/>
  <rowBreaks count="10" manualBreakCount="10">
    <brk id="36" max="16383" man="1"/>
    <brk id="79" max="37" man="1"/>
    <brk id="124" max="16383" man="1"/>
    <brk id="183" max="37" man="1"/>
    <brk id="243" max="37" man="1"/>
    <brk id="297" max="37" man="1"/>
    <brk id="350" max="37" man="1"/>
    <brk id="377" max="37" man="1"/>
    <brk id="435" max="37" man="1"/>
    <brk id="564" max="37" man="1"/>
  </rowBreaks>
  <legacyDrawing r:id="rId2"/>
</worksheet>
</file>

<file path=xl/worksheets/sheet10.xml><?xml version="1.0" encoding="utf-8"?>
<worksheet xmlns="http://schemas.openxmlformats.org/spreadsheetml/2006/main" xmlns:r="http://schemas.openxmlformats.org/officeDocument/2006/relationships">
  <sheetPr codeName="Лист10">
    <tabColor rgb="FF92D050"/>
  </sheetPr>
  <dimension ref="A1:G47"/>
  <sheetViews>
    <sheetView zoomScale="70" zoomScaleNormal="70" workbookViewId="0"/>
  </sheetViews>
  <sheetFormatPr defaultColWidth="9.109375" defaultRowHeight="14.4"/>
  <cols>
    <col min="1" max="1" width="7.6640625" style="145" customWidth="1"/>
    <col min="2" max="2" width="22.5546875" style="145" customWidth="1"/>
    <col min="3" max="3" width="44.109375" style="145" customWidth="1"/>
    <col min="4" max="4" width="12" style="145" customWidth="1"/>
    <col min="5" max="5" width="10.33203125" style="145" customWidth="1"/>
    <col min="6" max="6" width="26.5546875" style="145" customWidth="1"/>
    <col min="7" max="7" width="23.6640625" style="145" customWidth="1"/>
    <col min="8" max="16384" width="9.109375" style="145"/>
  </cols>
  <sheetData>
    <row r="1" spans="1:7" ht="12" customHeight="1">
      <c r="B1" s="163"/>
      <c r="C1" s="168"/>
      <c r="D1" s="267" t="s">
        <v>3015</v>
      </c>
      <c r="E1" s="267"/>
    </row>
    <row r="2" spans="1:7" ht="18.75" customHeight="1">
      <c r="B2" s="1097" t="s">
        <v>110</v>
      </c>
      <c r="C2" s="1097"/>
      <c r="D2" s="1097"/>
    </row>
    <row r="3" spans="1:7" ht="18">
      <c r="B3" s="1097" t="s">
        <v>144</v>
      </c>
      <c r="C3" s="1097"/>
      <c r="D3" s="1097"/>
      <c r="F3" s="1085" t="s">
        <v>1869</v>
      </c>
      <c r="G3" s="1085"/>
    </row>
    <row r="4" spans="1:7" ht="21.75" customHeight="1">
      <c r="A4" s="1098" t="s">
        <v>145</v>
      </c>
      <c r="B4" s="1099"/>
      <c r="C4" s="1099"/>
      <c r="D4" s="1099"/>
      <c r="E4" s="1099"/>
      <c r="F4" s="1086"/>
      <c r="G4" s="1086"/>
    </row>
    <row r="5" spans="1:7" ht="31.2">
      <c r="A5" s="169" t="s">
        <v>112</v>
      </c>
      <c r="B5" s="169" t="s">
        <v>108</v>
      </c>
      <c r="C5" s="169" t="s">
        <v>146</v>
      </c>
      <c r="D5" s="169" t="s">
        <v>147</v>
      </c>
      <c r="E5" s="169" t="s">
        <v>148</v>
      </c>
      <c r="F5" s="170" t="s">
        <v>147</v>
      </c>
      <c r="G5" s="170" t="s">
        <v>148</v>
      </c>
    </row>
    <row r="6" spans="1:7" ht="18" customHeight="1">
      <c r="A6" s="169"/>
      <c r="B6" s="169" t="s">
        <v>149</v>
      </c>
      <c r="C6" s="169" t="s">
        <v>150</v>
      </c>
      <c r="D6" s="169" t="s">
        <v>151</v>
      </c>
      <c r="E6" s="169" t="s">
        <v>152</v>
      </c>
    </row>
    <row r="7" spans="1:7" ht="32.25" customHeight="1">
      <c r="A7" s="169">
        <v>1</v>
      </c>
      <c r="B7" s="169" t="s">
        <v>153</v>
      </c>
      <c r="C7" s="171" t="s">
        <v>1949</v>
      </c>
      <c r="D7" s="172"/>
      <c r="E7" s="172"/>
    </row>
    <row r="8" spans="1:7" ht="15.6">
      <c r="A8" s="169">
        <v>2</v>
      </c>
      <c r="B8" s="169" t="s">
        <v>154</v>
      </c>
      <c r="C8" s="171" t="s">
        <v>1950</v>
      </c>
      <c r="D8" s="172"/>
      <c r="E8" s="172"/>
      <c r="F8" s="173" t="str">
        <f>IF(D8&lt;D10,"СТРОКА СОДЕРЖИТ ОШИБКИ!","")</f>
        <v/>
      </c>
      <c r="G8" s="173" t="str">
        <f>IF(E8&lt;E10,"СТРОКА СОДЕРЖИТ ОШИБКИ!","")</f>
        <v/>
      </c>
    </row>
    <row r="9" spans="1:7" ht="15.6">
      <c r="A9" s="1090">
        <v>3</v>
      </c>
      <c r="B9" s="1090" t="s">
        <v>155</v>
      </c>
      <c r="C9" s="174" t="s">
        <v>120</v>
      </c>
      <c r="D9" s="172"/>
      <c r="E9" s="172"/>
      <c r="F9" s="173" t="str">
        <f>IF(OR(AND(SUM(D13,D17,D21,D25,D29,D37)=0,D9&gt;0),(ABS(SUM(D13,D17,D21,D25,D29,D37)-D9)&gt;0.1)),"СТРОКА СОДЕРЖИТ ОШИБКИ!","")</f>
        <v/>
      </c>
      <c r="G9" s="173" t="str">
        <f>IF(OR(AND(SUM(E13,E17,E21,E25,E29,E37)=0,E9&gt;0),(ABS(SUM(E13,E17,E21,E25,E29,E37)-E9)&gt;0.1)),"СТРОКА СОДЕРЖИТ ОШИБКИ!","")</f>
        <v/>
      </c>
    </row>
    <row r="10" spans="1:7" ht="32.25" customHeight="1">
      <c r="A10" s="1091"/>
      <c r="B10" s="1091"/>
      <c r="C10" s="171" t="s">
        <v>156</v>
      </c>
      <c r="D10" s="172"/>
      <c r="E10" s="172"/>
      <c r="F10" s="173" t="str">
        <f>IF(OR(D10&lt;D14,D10&lt;D18,D10&lt;D22,D10&lt;D26,D10&lt;D30,D10&lt;D38),"СТРОКА СОДЕРЖИТ ОШИБКИ!","")</f>
        <v/>
      </c>
      <c r="G10" s="173" t="str">
        <f>IF(OR(E10&lt;E14,E10&lt;E18,E10&lt;E22,E10&lt;E26,E10&lt;E30,E10&lt;E38),"СТРОКА СОДЕРЖИТ ОШИБКИ!","")</f>
        <v/>
      </c>
    </row>
    <row r="11" spans="1:7" ht="15.6">
      <c r="A11" s="1091"/>
      <c r="B11" s="1091"/>
      <c r="C11" s="174" t="s">
        <v>121</v>
      </c>
      <c r="D11" s="172"/>
      <c r="E11" s="172"/>
    </row>
    <row r="12" spans="1:7" ht="31.2">
      <c r="A12" s="1092"/>
      <c r="B12" s="1092"/>
      <c r="C12" s="169" t="s">
        <v>157</v>
      </c>
      <c r="D12" s="172"/>
      <c r="E12" s="172"/>
    </row>
    <row r="13" spans="1:7" ht="15.6">
      <c r="A13" s="1090">
        <v>4</v>
      </c>
      <c r="B13" s="1090" t="s">
        <v>158</v>
      </c>
      <c r="C13" s="174" t="s">
        <v>120</v>
      </c>
      <c r="D13" s="172"/>
      <c r="E13" s="172"/>
      <c r="F13" s="173" t="str">
        <f>IF(D13&gt;D15,"СТРОКА СОДЕРЖИТ ОШИБКИ!","")</f>
        <v/>
      </c>
      <c r="G13" s="173" t="str">
        <f>IF(E13&gt;E15,"СТРОКА СОДЕРЖИТ ОШИБКИ!","")</f>
        <v/>
      </c>
    </row>
    <row r="14" spans="1:7" ht="30" customHeight="1">
      <c r="A14" s="1091"/>
      <c r="B14" s="1091"/>
      <c r="C14" s="171" t="s">
        <v>156</v>
      </c>
      <c r="D14" s="172"/>
      <c r="E14" s="172"/>
      <c r="F14" s="173" t="str">
        <f>IF(D14&lt;D16,"СТРОКА СОДЕРЖИТ ОШИБКИ!","")</f>
        <v/>
      </c>
      <c r="G14" s="173" t="str">
        <f>IF(E14&lt;E16,"СТРОКА СОДЕРЖИТ ОШИБКИ!","")</f>
        <v/>
      </c>
    </row>
    <row r="15" spans="1:7" ht="16.95" customHeight="1">
      <c r="A15" s="1091"/>
      <c r="B15" s="1091"/>
      <c r="C15" s="174" t="s">
        <v>121</v>
      </c>
      <c r="D15" s="172"/>
      <c r="E15" s="172"/>
    </row>
    <row r="16" spans="1:7" ht="33.75" customHeight="1">
      <c r="A16" s="1092"/>
      <c r="B16" s="1092"/>
      <c r="C16" s="169" t="s">
        <v>157</v>
      </c>
      <c r="D16" s="172"/>
      <c r="E16" s="172"/>
    </row>
    <row r="17" spans="1:7" ht="15.6">
      <c r="A17" s="1090">
        <v>5</v>
      </c>
      <c r="B17" s="1090" t="s">
        <v>1450</v>
      </c>
      <c r="C17" s="174" t="s">
        <v>120</v>
      </c>
      <c r="D17" s="172"/>
      <c r="E17" s="172"/>
      <c r="F17" s="173" t="str">
        <f>IF(D17&gt;D19,"СТРОКА СОДЕРЖИТ ОШИБКИ!","")</f>
        <v/>
      </c>
      <c r="G17" s="173" t="str">
        <f>IF(E17&gt;E19,"СТРОКА СОДЕРЖИТ ОШИБКИ!","")</f>
        <v/>
      </c>
    </row>
    <row r="18" spans="1:7" ht="30.75" customHeight="1">
      <c r="A18" s="1091"/>
      <c r="B18" s="1091"/>
      <c r="C18" s="171" t="s">
        <v>156</v>
      </c>
      <c r="D18" s="172"/>
      <c r="E18" s="172"/>
      <c r="F18" s="173" t="str">
        <f>IF(D18&lt;D20,"СТРОКА СОДЕРЖИТ ОШИБКИ!","")</f>
        <v/>
      </c>
      <c r="G18" s="173" t="str">
        <f>IF(E18&lt;E20,"СТРОКА СОДЕРЖИТ ОШИБКИ!","")</f>
        <v/>
      </c>
    </row>
    <row r="19" spans="1:7" ht="15.6">
      <c r="A19" s="1091"/>
      <c r="B19" s="1091"/>
      <c r="C19" s="174" t="s">
        <v>121</v>
      </c>
      <c r="D19" s="172"/>
      <c r="E19" s="172"/>
    </row>
    <row r="20" spans="1:7" ht="36" customHeight="1">
      <c r="A20" s="1092"/>
      <c r="B20" s="1092"/>
      <c r="C20" s="169" t="s">
        <v>157</v>
      </c>
      <c r="D20" s="172"/>
      <c r="E20" s="172"/>
    </row>
    <row r="21" spans="1:7" ht="15.6">
      <c r="A21" s="1090">
        <v>6</v>
      </c>
      <c r="B21" s="1090" t="s">
        <v>1475</v>
      </c>
      <c r="C21" s="174" t="s">
        <v>120</v>
      </c>
      <c r="D21" s="172"/>
      <c r="E21" s="172"/>
      <c r="F21" s="173" t="str">
        <f>IF(D21&gt;D23,"СТРОКА СОДЕРЖИТ ОШИБКИ!","")</f>
        <v/>
      </c>
      <c r="G21" s="173" t="str">
        <f>IF(E21&gt;E23,"СТРОКА СОДЕРЖИТ ОШИБКИ!","")</f>
        <v/>
      </c>
    </row>
    <row r="22" spans="1:7" ht="31.2">
      <c r="A22" s="1091"/>
      <c r="B22" s="1091"/>
      <c r="C22" s="171" t="s">
        <v>156</v>
      </c>
      <c r="D22" s="172"/>
      <c r="E22" s="172"/>
      <c r="F22" s="173" t="str">
        <f>IF(D22&lt;D24,"СТРОКА СОДЕРЖИТ ОШИБКИ!","")</f>
        <v/>
      </c>
      <c r="G22" s="173" t="str">
        <f>IF(E22&lt;E24,"СТРОКА СОДЕРЖИТ ОШИБКИ!","")</f>
        <v/>
      </c>
    </row>
    <row r="23" spans="1:7" ht="15.6">
      <c r="A23" s="1091"/>
      <c r="B23" s="1091"/>
      <c r="C23" s="174" t="s">
        <v>121</v>
      </c>
      <c r="D23" s="172"/>
      <c r="E23" s="172"/>
    </row>
    <row r="24" spans="1:7" ht="31.2">
      <c r="A24" s="1092"/>
      <c r="B24" s="1092"/>
      <c r="C24" s="169" t="s">
        <v>157</v>
      </c>
      <c r="D24" s="172"/>
      <c r="E24" s="172"/>
    </row>
    <row r="25" spans="1:7" ht="15.6">
      <c r="A25" s="1090">
        <v>7</v>
      </c>
      <c r="B25" s="1090" t="s">
        <v>1451</v>
      </c>
      <c r="C25" s="174" t="s">
        <v>120</v>
      </c>
      <c r="D25" s="172"/>
      <c r="E25" s="172"/>
      <c r="F25" s="173" t="str">
        <f>IF(D25&gt;D27,"СТРОКА СОДЕРЖИТ ОШИБКИ!","")</f>
        <v/>
      </c>
      <c r="G25" s="173" t="str">
        <f>IF(E25&gt;E27,"СТРОКА СОДЕРЖИТ ОШИБКИ!","")</f>
        <v/>
      </c>
    </row>
    <row r="26" spans="1:7" ht="30.75" customHeight="1">
      <c r="A26" s="1091"/>
      <c r="B26" s="1091"/>
      <c r="C26" s="171" t="s">
        <v>156</v>
      </c>
      <c r="D26" s="172"/>
      <c r="E26" s="172"/>
      <c r="F26" s="173" t="str">
        <f>IF(D26&lt;D28,"СТРОКА СОДЕРЖИТ ОШИБКИ!","")</f>
        <v/>
      </c>
      <c r="G26" s="173" t="str">
        <f>IF(E26&lt;E28,"СТРОКА СОДЕРЖИТ ОШИБКИ!","")</f>
        <v/>
      </c>
    </row>
    <row r="27" spans="1:7" ht="15.6">
      <c r="A27" s="1091"/>
      <c r="B27" s="1091"/>
      <c r="C27" s="174" t="s">
        <v>121</v>
      </c>
      <c r="D27" s="172"/>
      <c r="E27" s="172"/>
    </row>
    <row r="28" spans="1:7" ht="48.75" customHeight="1">
      <c r="A28" s="1092"/>
      <c r="B28" s="1092"/>
      <c r="C28" s="169" t="s">
        <v>157</v>
      </c>
      <c r="D28" s="172"/>
      <c r="E28" s="172"/>
    </row>
    <row r="29" spans="1:7" ht="15.6">
      <c r="A29" s="1090">
        <v>8</v>
      </c>
      <c r="B29" s="1090" t="s">
        <v>159</v>
      </c>
      <c r="C29" s="174" t="s">
        <v>120</v>
      </c>
      <c r="D29" s="172"/>
      <c r="E29" s="172"/>
      <c r="F29" s="173" t="str">
        <f>IF(D29&gt;D31,"СТРОКА СОДЕРЖИТ ОШИБКИ!","")</f>
        <v/>
      </c>
      <c r="G29" s="173" t="str">
        <f>IF(E29&gt;E31,"СТРОКА СОДЕРЖИТ ОШИБКИ!","")</f>
        <v/>
      </c>
    </row>
    <row r="30" spans="1:7" ht="31.2">
      <c r="A30" s="1091"/>
      <c r="B30" s="1091"/>
      <c r="C30" s="171" t="s">
        <v>156</v>
      </c>
      <c r="D30" s="172"/>
      <c r="E30" s="172"/>
      <c r="F30" s="173" t="str">
        <f>IF(D30&lt;D32,"СТРОКА СОДЕРЖИТ ОШИБКИ!","")</f>
        <v/>
      </c>
      <c r="G30" s="173" t="str">
        <f>IF(E30&lt;E32,"СТРОКА СОДЕРЖИТ ОШИБКИ!","")</f>
        <v/>
      </c>
    </row>
    <row r="31" spans="1:7" ht="15.6">
      <c r="A31" s="1091"/>
      <c r="B31" s="1091"/>
      <c r="C31" s="174" t="s">
        <v>121</v>
      </c>
      <c r="D31" s="172"/>
      <c r="E31" s="172"/>
    </row>
    <row r="32" spans="1:7" ht="31.2">
      <c r="A32" s="1092"/>
      <c r="B32" s="1092"/>
      <c r="C32" s="169" t="s">
        <v>157</v>
      </c>
      <c r="D32" s="172"/>
      <c r="E32" s="172"/>
    </row>
    <row r="33" spans="1:7" ht="15.6">
      <c r="A33" s="1090">
        <v>9</v>
      </c>
      <c r="B33" s="1090" t="s">
        <v>160</v>
      </c>
      <c r="C33" s="174" t="s">
        <v>120</v>
      </c>
      <c r="D33" s="172"/>
      <c r="E33" s="172"/>
      <c r="F33" s="173" t="str">
        <f>IF(D33&gt;D35,"СТРОКА СОДЕРЖИТ ОШИБКИ!","")</f>
        <v/>
      </c>
      <c r="G33" s="173" t="str">
        <f>IF(E33&gt;E35,"СТРОКА СОДЕРЖИТ ОШИБКИ!","")</f>
        <v/>
      </c>
    </row>
    <row r="34" spans="1:7" ht="31.2">
      <c r="A34" s="1091"/>
      <c r="B34" s="1091"/>
      <c r="C34" s="171" t="s">
        <v>156</v>
      </c>
      <c r="D34" s="172"/>
      <c r="E34" s="172"/>
      <c r="F34" s="173" t="str">
        <f>IF(D34&lt;D36,"СТРОКА СОДЕРЖИТ ОШИБКИ!","")</f>
        <v/>
      </c>
      <c r="G34" s="173" t="str">
        <f>IF(E34&lt;E36,"СТРОКА СОДЕРЖИТ ОШИБКИ!","")</f>
        <v/>
      </c>
    </row>
    <row r="35" spans="1:7" ht="15.75" customHeight="1">
      <c r="A35" s="1091"/>
      <c r="B35" s="1091"/>
      <c r="C35" s="174" t="s">
        <v>121</v>
      </c>
      <c r="D35" s="172"/>
      <c r="E35" s="172"/>
    </row>
    <row r="36" spans="1:7" ht="35.25" customHeight="1">
      <c r="A36" s="1092"/>
      <c r="B36" s="1092"/>
      <c r="C36" s="169" t="s">
        <v>157</v>
      </c>
      <c r="D36" s="172"/>
      <c r="E36" s="172"/>
    </row>
    <row r="37" spans="1:7" ht="15.75" customHeight="1">
      <c r="A37" s="1090">
        <v>10</v>
      </c>
      <c r="B37" s="1090" t="s">
        <v>119</v>
      </c>
      <c r="C37" s="174" t="s">
        <v>120</v>
      </c>
      <c r="D37" s="172"/>
      <c r="E37" s="172"/>
      <c r="F37" s="173" t="str">
        <f>IF(D37&gt;D39,"СТРОКА СОДЕРЖИТ ОШИБКИ!","")</f>
        <v/>
      </c>
      <c r="G37" s="173" t="str">
        <f>IF(E37&gt;E39,"СТРОКА СОДЕРЖИТ ОШИБКИ!","")</f>
        <v/>
      </c>
    </row>
    <row r="38" spans="1:7" ht="31.2">
      <c r="A38" s="1091"/>
      <c r="B38" s="1091"/>
      <c r="C38" s="171" t="s">
        <v>156</v>
      </c>
      <c r="D38" s="172"/>
      <c r="E38" s="172"/>
      <c r="F38" s="173" t="str">
        <f>IF(D38&lt;D40,"СТРОКА СОДЕРЖИТ ОШИБКИ!","")</f>
        <v/>
      </c>
      <c r="G38" s="173" t="str">
        <f>IF(E38&lt;E40,"СТРОКА СОДЕРЖИТ ОШИБКИ!","")</f>
        <v/>
      </c>
    </row>
    <row r="39" spans="1:7" ht="15.75" customHeight="1">
      <c r="A39" s="1091"/>
      <c r="B39" s="1091"/>
      <c r="C39" s="174" t="s">
        <v>121</v>
      </c>
      <c r="D39" s="172"/>
      <c r="E39" s="172"/>
    </row>
    <row r="40" spans="1:7" ht="33.75" customHeight="1">
      <c r="A40" s="1092"/>
      <c r="B40" s="1092"/>
      <c r="C40" s="169" t="s">
        <v>157</v>
      </c>
      <c r="D40" s="175"/>
      <c r="E40" s="175"/>
    </row>
    <row r="41" spans="1:7" ht="15.6">
      <c r="A41" s="176"/>
      <c r="B41" s="166"/>
      <c r="C41" s="176"/>
      <c r="D41" s="176"/>
      <c r="E41" s="176"/>
    </row>
    <row r="42" spans="1:7" s="177" customFormat="1" ht="33.75" customHeight="1">
      <c r="A42" s="1093" t="s">
        <v>161</v>
      </c>
      <c r="B42" s="1094"/>
      <c r="C42" s="1094"/>
      <c r="D42" s="1094"/>
      <c r="E42" s="1094"/>
    </row>
    <row r="43" spans="1:7" s="177" customFormat="1" ht="19.5" customHeight="1">
      <c r="A43" s="1095" t="s">
        <v>162</v>
      </c>
      <c r="B43" s="1094"/>
      <c r="C43" s="1094"/>
      <c r="D43" s="1094"/>
      <c r="E43" s="1094"/>
    </row>
    <row r="44" spans="1:7" ht="15.6">
      <c r="A44" s="176"/>
      <c r="B44" s="166"/>
      <c r="C44" s="176"/>
      <c r="D44" s="176"/>
      <c r="E44" s="176"/>
    </row>
    <row r="45" spans="1:7" ht="15.6">
      <c r="A45" s="1096" t="s">
        <v>1401</v>
      </c>
      <c r="B45" s="1094"/>
      <c r="C45" s="1094"/>
      <c r="D45" s="1094"/>
      <c r="E45" s="1094"/>
      <c r="F45" s="131"/>
    </row>
    <row r="46" spans="1:7" ht="21" customHeight="1">
      <c r="A46" s="1088" t="s">
        <v>1402</v>
      </c>
      <c r="B46" s="1089"/>
      <c r="C46" s="1089"/>
      <c r="D46" s="1089"/>
      <c r="E46" s="1089"/>
      <c r="F46" s="131"/>
    </row>
    <row r="47" spans="1:7" ht="15.6">
      <c r="A47" s="176"/>
      <c r="B47" s="178"/>
      <c r="C47" s="178"/>
      <c r="D47" s="177"/>
      <c r="E47" s="177"/>
      <c r="F47" s="177"/>
    </row>
  </sheetData>
  <sheetProtection algorithmName="SHA-512" hashValue="G5AG/XQrePqzLxot0ZkmNPtuYvn9oO4sw0kUXc7CIB85LiRGcxYQSSKHh1sb9CWl4/QcSkbP5skWJZubw93hlQ==" saltValue="r4sm8jPr8UAlCRCmVD83nA==" spinCount="100000" sheet="1" formatCells="0" formatColumns="0" formatRows="0"/>
  <mergeCells count="24">
    <mergeCell ref="B2:D2"/>
    <mergeCell ref="B3:D3"/>
    <mergeCell ref="F3:G4"/>
    <mergeCell ref="A4:E4"/>
    <mergeCell ref="A9:A12"/>
    <mergeCell ref="B9:B12"/>
    <mergeCell ref="A13:A16"/>
    <mergeCell ref="B13:B16"/>
    <mergeCell ref="A17:A20"/>
    <mergeCell ref="B17:B20"/>
    <mergeCell ref="A21:A24"/>
    <mergeCell ref="B21:B24"/>
    <mergeCell ref="A25:A28"/>
    <mergeCell ref="B25:B28"/>
    <mergeCell ref="A29:A32"/>
    <mergeCell ref="B29:B32"/>
    <mergeCell ref="A33:A36"/>
    <mergeCell ref="B33:B36"/>
    <mergeCell ref="A46:E46"/>
    <mergeCell ref="A37:A40"/>
    <mergeCell ref="B37:B40"/>
    <mergeCell ref="A42:E42"/>
    <mergeCell ref="A43:E43"/>
    <mergeCell ref="A45:E45"/>
  </mergeCells>
  <pageMargins left="0.25" right="0.25" top="0.75" bottom="0.75" header="0.3" footer="0.3"/>
  <pageSetup paperSize="9" orientation="portrait" horizontalDpi="1200" verticalDpi="1200" r:id="rId1"/>
  <headerFooter alignWithMargins="0"/>
</worksheet>
</file>

<file path=xl/worksheets/sheet11.xml><?xml version="1.0" encoding="utf-8"?>
<worksheet xmlns="http://schemas.openxmlformats.org/spreadsheetml/2006/main" xmlns:r="http://schemas.openxmlformats.org/officeDocument/2006/relationships">
  <sheetPr>
    <tabColor rgb="FF92D050"/>
  </sheetPr>
  <dimension ref="A1:CT27"/>
  <sheetViews>
    <sheetView view="pageBreakPreview" zoomScale="70" zoomScaleNormal="85" zoomScaleSheetLayoutView="70" workbookViewId="0">
      <selection activeCell="B4" sqref="B4:P4"/>
    </sheetView>
  </sheetViews>
  <sheetFormatPr defaultRowHeight="15"/>
  <cols>
    <col min="1" max="1" width="4.33203125" style="632" customWidth="1"/>
    <col min="2" max="2" width="13.88671875" style="670" customWidth="1"/>
    <col min="3" max="3" width="8.5546875" style="655" customWidth="1"/>
    <col min="4" max="4" width="9.33203125" style="655" customWidth="1"/>
    <col min="5" max="5" width="8.6640625" style="655" customWidth="1"/>
    <col min="6" max="6" width="10.88671875" style="655" customWidth="1"/>
    <col min="7" max="7" width="9.6640625" style="655" customWidth="1"/>
    <col min="8" max="8" width="8.6640625" style="655" customWidth="1"/>
    <col min="9" max="9" width="9.33203125" style="655" customWidth="1"/>
    <col min="10" max="10" width="10.44140625" style="655" customWidth="1"/>
    <col min="11" max="11" width="8.6640625" style="655" customWidth="1"/>
    <col min="12" max="12" width="8.88671875" style="655" customWidth="1"/>
    <col min="13" max="13" width="9.6640625" style="655" customWidth="1"/>
    <col min="14" max="15" width="9.88671875" style="655" customWidth="1"/>
    <col min="16" max="17" width="9.33203125" style="655" customWidth="1"/>
    <col min="18" max="18" width="10" style="655" customWidth="1"/>
    <col min="19" max="19" width="8.6640625" style="655" customWidth="1"/>
    <col min="20" max="20" width="9" style="655" customWidth="1"/>
    <col min="21" max="21" width="9.33203125" style="655" customWidth="1"/>
    <col min="22" max="23" width="9.6640625" style="655" customWidth="1"/>
    <col min="24" max="24" width="8.88671875" style="655" customWidth="1"/>
    <col min="25" max="25" width="9.33203125" style="655" customWidth="1"/>
    <col min="26" max="26" width="10.33203125" style="655" customWidth="1"/>
    <col min="27" max="27" width="11.33203125" style="655" customWidth="1"/>
    <col min="28" max="44" width="9.109375" style="655" customWidth="1"/>
    <col min="45" max="45" width="9.33203125" style="655" customWidth="1"/>
    <col min="46" max="46" width="9.6640625" style="655" customWidth="1"/>
    <col min="47" max="47" width="8.5546875" style="655" customWidth="1"/>
    <col min="48" max="48" width="10.33203125" style="655" customWidth="1"/>
    <col min="49" max="49" width="45.88671875" style="632" customWidth="1"/>
    <col min="50" max="256" width="9.109375" style="632"/>
    <col min="257" max="257" width="4.33203125" style="632" customWidth="1"/>
    <col min="258" max="258" width="13.88671875" style="632" customWidth="1"/>
    <col min="259" max="259" width="8.5546875" style="632" customWidth="1"/>
    <col min="260" max="260" width="9.33203125" style="632" customWidth="1"/>
    <col min="261" max="261" width="8.6640625" style="632" customWidth="1"/>
    <col min="262" max="262" width="10.88671875" style="632" customWidth="1"/>
    <col min="263" max="263" width="9.6640625" style="632" customWidth="1"/>
    <col min="264" max="264" width="8.6640625" style="632" customWidth="1"/>
    <col min="265" max="265" width="9.33203125" style="632" customWidth="1"/>
    <col min="266" max="266" width="10.44140625" style="632" customWidth="1"/>
    <col min="267" max="267" width="8.6640625" style="632" customWidth="1"/>
    <col min="268" max="268" width="8.88671875" style="632" customWidth="1"/>
    <col min="269" max="269" width="9.6640625" style="632" customWidth="1"/>
    <col min="270" max="271" width="9.88671875" style="632" customWidth="1"/>
    <col min="272" max="273" width="9.33203125" style="632" customWidth="1"/>
    <col min="274" max="274" width="10" style="632" customWidth="1"/>
    <col min="275" max="275" width="8.6640625" style="632" customWidth="1"/>
    <col min="276" max="276" width="9" style="632" customWidth="1"/>
    <col min="277" max="277" width="9.33203125" style="632" customWidth="1"/>
    <col min="278" max="279" width="9.6640625" style="632" customWidth="1"/>
    <col min="280" max="280" width="8.88671875" style="632" customWidth="1"/>
    <col min="281" max="281" width="9.33203125" style="632" customWidth="1"/>
    <col min="282" max="282" width="10.33203125" style="632" customWidth="1"/>
    <col min="283" max="283" width="11.33203125" style="632" customWidth="1"/>
    <col min="284" max="300" width="9.109375" style="632" customWidth="1"/>
    <col min="301" max="301" width="9.33203125" style="632" customWidth="1"/>
    <col min="302" max="302" width="9.6640625" style="632" customWidth="1"/>
    <col min="303" max="303" width="8.5546875" style="632" customWidth="1"/>
    <col min="304" max="304" width="10.33203125" style="632" customWidth="1"/>
    <col min="305" max="305" width="45.88671875" style="632" customWidth="1"/>
    <col min="306" max="512" width="9.109375" style="632"/>
    <col min="513" max="513" width="4.33203125" style="632" customWidth="1"/>
    <col min="514" max="514" width="13.88671875" style="632" customWidth="1"/>
    <col min="515" max="515" width="8.5546875" style="632" customWidth="1"/>
    <col min="516" max="516" width="9.33203125" style="632" customWidth="1"/>
    <col min="517" max="517" width="8.6640625" style="632" customWidth="1"/>
    <col min="518" max="518" width="10.88671875" style="632" customWidth="1"/>
    <col min="519" max="519" width="9.6640625" style="632" customWidth="1"/>
    <col min="520" max="520" width="8.6640625" style="632" customWidth="1"/>
    <col min="521" max="521" width="9.33203125" style="632" customWidth="1"/>
    <col min="522" max="522" width="10.44140625" style="632" customWidth="1"/>
    <col min="523" max="523" width="8.6640625" style="632" customWidth="1"/>
    <col min="524" max="524" width="8.88671875" style="632" customWidth="1"/>
    <col min="525" max="525" width="9.6640625" style="632" customWidth="1"/>
    <col min="526" max="527" width="9.88671875" style="632" customWidth="1"/>
    <col min="528" max="529" width="9.33203125" style="632" customWidth="1"/>
    <col min="530" max="530" width="10" style="632" customWidth="1"/>
    <col min="531" max="531" width="8.6640625" style="632" customWidth="1"/>
    <col min="532" max="532" width="9" style="632" customWidth="1"/>
    <col min="533" max="533" width="9.33203125" style="632" customWidth="1"/>
    <col min="534" max="535" width="9.6640625" style="632" customWidth="1"/>
    <col min="536" max="536" width="8.88671875" style="632" customWidth="1"/>
    <col min="537" max="537" width="9.33203125" style="632" customWidth="1"/>
    <col min="538" max="538" width="10.33203125" style="632" customWidth="1"/>
    <col min="539" max="539" width="11.33203125" style="632" customWidth="1"/>
    <col min="540" max="556" width="9.109375" style="632" customWidth="1"/>
    <col min="557" max="557" width="9.33203125" style="632" customWidth="1"/>
    <col min="558" max="558" width="9.6640625" style="632" customWidth="1"/>
    <col min="559" max="559" width="8.5546875" style="632" customWidth="1"/>
    <col min="560" max="560" width="10.33203125" style="632" customWidth="1"/>
    <col min="561" max="561" width="45.88671875" style="632" customWidth="1"/>
    <col min="562" max="768" width="9.109375" style="632"/>
    <col min="769" max="769" width="4.33203125" style="632" customWidth="1"/>
    <col min="770" max="770" width="13.88671875" style="632" customWidth="1"/>
    <col min="771" max="771" width="8.5546875" style="632" customWidth="1"/>
    <col min="772" max="772" width="9.33203125" style="632" customWidth="1"/>
    <col min="773" max="773" width="8.6640625" style="632" customWidth="1"/>
    <col min="774" max="774" width="10.88671875" style="632" customWidth="1"/>
    <col min="775" max="775" width="9.6640625" style="632" customWidth="1"/>
    <col min="776" max="776" width="8.6640625" style="632" customWidth="1"/>
    <col min="777" max="777" width="9.33203125" style="632" customWidth="1"/>
    <col min="778" max="778" width="10.44140625" style="632" customWidth="1"/>
    <col min="779" max="779" width="8.6640625" style="632" customWidth="1"/>
    <col min="780" max="780" width="8.88671875" style="632" customWidth="1"/>
    <col min="781" max="781" width="9.6640625" style="632" customWidth="1"/>
    <col min="782" max="783" width="9.88671875" style="632" customWidth="1"/>
    <col min="784" max="785" width="9.33203125" style="632" customWidth="1"/>
    <col min="786" max="786" width="10" style="632" customWidth="1"/>
    <col min="787" max="787" width="8.6640625" style="632" customWidth="1"/>
    <col min="788" max="788" width="9" style="632" customWidth="1"/>
    <col min="789" max="789" width="9.33203125" style="632" customWidth="1"/>
    <col min="790" max="791" width="9.6640625" style="632" customWidth="1"/>
    <col min="792" max="792" width="8.88671875" style="632" customWidth="1"/>
    <col min="793" max="793" width="9.33203125" style="632" customWidth="1"/>
    <col min="794" max="794" width="10.33203125" style="632" customWidth="1"/>
    <col min="795" max="795" width="11.33203125" style="632" customWidth="1"/>
    <col min="796" max="812" width="9.109375" style="632" customWidth="1"/>
    <col min="813" max="813" width="9.33203125" style="632" customWidth="1"/>
    <col min="814" max="814" width="9.6640625" style="632" customWidth="1"/>
    <col min="815" max="815" width="8.5546875" style="632" customWidth="1"/>
    <col min="816" max="816" width="10.33203125" style="632" customWidth="1"/>
    <col min="817" max="817" width="45.88671875" style="632" customWidth="1"/>
    <col min="818" max="1024" width="9.109375" style="632"/>
    <col min="1025" max="1025" width="4.33203125" style="632" customWidth="1"/>
    <col min="1026" max="1026" width="13.88671875" style="632" customWidth="1"/>
    <col min="1027" max="1027" width="8.5546875" style="632" customWidth="1"/>
    <col min="1028" max="1028" width="9.33203125" style="632" customWidth="1"/>
    <col min="1029" max="1029" width="8.6640625" style="632" customWidth="1"/>
    <col min="1030" max="1030" width="10.88671875" style="632" customWidth="1"/>
    <col min="1031" max="1031" width="9.6640625" style="632" customWidth="1"/>
    <col min="1032" max="1032" width="8.6640625" style="632" customWidth="1"/>
    <col min="1033" max="1033" width="9.33203125" style="632" customWidth="1"/>
    <col min="1034" max="1034" width="10.44140625" style="632" customWidth="1"/>
    <col min="1035" max="1035" width="8.6640625" style="632" customWidth="1"/>
    <col min="1036" max="1036" width="8.88671875" style="632" customWidth="1"/>
    <col min="1037" max="1037" width="9.6640625" style="632" customWidth="1"/>
    <col min="1038" max="1039" width="9.88671875" style="632" customWidth="1"/>
    <col min="1040" max="1041" width="9.33203125" style="632" customWidth="1"/>
    <col min="1042" max="1042" width="10" style="632" customWidth="1"/>
    <col min="1043" max="1043" width="8.6640625" style="632" customWidth="1"/>
    <col min="1044" max="1044" width="9" style="632" customWidth="1"/>
    <col min="1045" max="1045" width="9.33203125" style="632" customWidth="1"/>
    <col min="1046" max="1047" width="9.6640625" style="632" customWidth="1"/>
    <col min="1048" max="1048" width="8.88671875" style="632" customWidth="1"/>
    <col min="1049" max="1049" width="9.33203125" style="632" customWidth="1"/>
    <col min="1050" max="1050" width="10.33203125" style="632" customWidth="1"/>
    <col min="1051" max="1051" width="11.33203125" style="632" customWidth="1"/>
    <col min="1052" max="1068" width="9.109375" style="632" customWidth="1"/>
    <col min="1069" max="1069" width="9.33203125" style="632" customWidth="1"/>
    <col min="1070" max="1070" width="9.6640625" style="632" customWidth="1"/>
    <col min="1071" max="1071" width="8.5546875" style="632" customWidth="1"/>
    <col min="1072" max="1072" width="10.33203125" style="632" customWidth="1"/>
    <col min="1073" max="1073" width="45.88671875" style="632" customWidth="1"/>
    <col min="1074" max="1280" width="9.109375" style="632"/>
    <col min="1281" max="1281" width="4.33203125" style="632" customWidth="1"/>
    <col min="1282" max="1282" width="13.88671875" style="632" customWidth="1"/>
    <col min="1283" max="1283" width="8.5546875" style="632" customWidth="1"/>
    <col min="1284" max="1284" width="9.33203125" style="632" customWidth="1"/>
    <col min="1285" max="1285" width="8.6640625" style="632" customWidth="1"/>
    <col min="1286" max="1286" width="10.88671875" style="632" customWidth="1"/>
    <col min="1287" max="1287" width="9.6640625" style="632" customWidth="1"/>
    <col min="1288" max="1288" width="8.6640625" style="632" customWidth="1"/>
    <col min="1289" max="1289" width="9.33203125" style="632" customWidth="1"/>
    <col min="1290" max="1290" width="10.44140625" style="632" customWidth="1"/>
    <col min="1291" max="1291" width="8.6640625" style="632" customWidth="1"/>
    <col min="1292" max="1292" width="8.88671875" style="632" customWidth="1"/>
    <col min="1293" max="1293" width="9.6640625" style="632" customWidth="1"/>
    <col min="1294" max="1295" width="9.88671875" style="632" customWidth="1"/>
    <col min="1296" max="1297" width="9.33203125" style="632" customWidth="1"/>
    <col min="1298" max="1298" width="10" style="632" customWidth="1"/>
    <col min="1299" max="1299" width="8.6640625" style="632" customWidth="1"/>
    <col min="1300" max="1300" width="9" style="632" customWidth="1"/>
    <col min="1301" max="1301" width="9.33203125" style="632" customWidth="1"/>
    <col min="1302" max="1303" width="9.6640625" style="632" customWidth="1"/>
    <col min="1304" max="1304" width="8.88671875" style="632" customWidth="1"/>
    <col min="1305" max="1305" width="9.33203125" style="632" customWidth="1"/>
    <col min="1306" max="1306" width="10.33203125" style="632" customWidth="1"/>
    <col min="1307" max="1307" width="11.33203125" style="632" customWidth="1"/>
    <col min="1308" max="1324" width="9.109375" style="632" customWidth="1"/>
    <col min="1325" max="1325" width="9.33203125" style="632" customWidth="1"/>
    <col min="1326" max="1326" width="9.6640625" style="632" customWidth="1"/>
    <col min="1327" max="1327" width="8.5546875" style="632" customWidth="1"/>
    <col min="1328" max="1328" width="10.33203125" style="632" customWidth="1"/>
    <col min="1329" max="1329" width="45.88671875" style="632" customWidth="1"/>
    <col min="1330" max="1536" width="9.109375" style="632"/>
    <col min="1537" max="1537" width="4.33203125" style="632" customWidth="1"/>
    <col min="1538" max="1538" width="13.88671875" style="632" customWidth="1"/>
    <col min="1539" max="1539" width="8.5546875" style="632" customWidth="1"/>
    <col min="1540" max="1540" width="9.33203125" style="632" customWidth="1"/>
    <col min="1541" max="1541" width="8.6640625" style="632" customWidth="1"/>
    <col min="1542" max="1542" width="10.88671875" style="632" customWidth="1"/>
    <col min="1543" max="1543" width="9.6640625" style="632" customWidth="1"/>
    <col min="1544" max="1544" width="8.6640625" style="632" customWidth="1"/>
    <col min="1545" max="1545" width="9.33203125" style="632" customWidth="1"/>
    <col min="1546" max="1546" width="10.44140625" style="632" customWidth="1"/>
    <col min="1547" max="1547" width="8.6640625" style="632" customWidth="1"/>
    <col min="1548" max="1548" width="8.88671875" style="632" customWidth="1"/>
    <col min="1549" max="1549" width="9.6640625" style="632" customWidth="1"/>
    <col min="1550" max="1551" width="9.88671875" style="632" customWidth="1"/>
    <col min="1552" max="1553" width="9.33203125" style="632" customWidth="1"/>
    <col min="1554" max="1554" width="10" style="632" customWidth="1"/>
    <col min="1555" max="1555" width="8.6640625" style="632" customWidth="1"/>
    <col min="1556" max="1556" width="9" style="632" customWidth="1"/>
    <col min="1557" max="1557" width="9.33203125" style="632" customWidth="1"/>
    <col min="1558" max="1559" width="9.6640625" style="632" customWidth="1"/>
    <col min="1560" max="1560" width="8.88671875" style="632" customWidth="1"/>
    <col min="1561" max="1561" width="9.33203125" style="632" customWidth="1"/>
    <col min="1562" max="1562" width="10.33203125" style="632" customWidth="1"/>
    <col min="1563" max="1563" width="11.33203125" style="632" customWidth="1"/>
    <col min="1564" max="1580" width="9.109375" style="632" customWidth="1"/>
    <col min="1581" max="1581" width="9.33203125" style="632" customWidth="1"/>
    <col min="1582" max="1582" width="9.6640625" style="632" customWidth="1"/>
    <col min="1583" max="1583" width="8.5546875" style="632" customWidth="1"/>
    <col min="1584" max="1584" width="10.33203125" style="632" customWidth="1"/>
    <col min="1585" max="1585" width="45.88671875" style="632" customWidth="1"/>
    <col min="1586" max="1792" width="9.109375" style="632"/>
    <col min="1793" max="1793" width="4.33203125" style="632" customWidth="1"/>
    <col min="1794" max="1794" width="13.88671875" style="632" customWidth="1"/>
    <col min="1795" max="1795" width="8.5546875" style="632" customWidth="1"/>
    <col min="1796" max="1796" width="9.33203125" style="632" customWidth="1"/>
    <col min="1797" max="1797" width="8.6640625" style="632" customWidth="1"/>
    <col min="1798" max="1798" width="10.88671875" style="632" customWidth="1"/>
    <col min="1799" max="1799" width="9.6640625" style="632" customWidth="1"/>
    <col min="1800" max="1800" width="8.6640625" style="632" customWidth="1"/>
    <col min="1801" max="1801" width="9.33203125" style="632" customWidth="1"/>
    <col min="1802" max="1802" width="10.44140625" style="632" customWidth="1"/>
    <col min="1803" max="1803" width="8.6640625" style="632" customWidth="1"/>
    <col min="1804" max="1804" width="8.88671875" style="632" customWidth="1"/>
    <col min="1805" max="1805" width="9.6640625" style="632" customWidth="1"/>
    <col min="1806" max="1807" width="9.88671875" style="632" customWidth="1"/>
    <col min="1808" max="1809" width="9.33203125" style="632" customWidth="1"/>
    <col min="1810" max="1810" width="10" style="632" customWidth="1"/>
    <col min="1811" max="1811" width="8.6640625" style="632" customWidth="1"/>
    <col min="1812" max="1812" width="9" style="632" customWidth="1"/>
    <col min="1813" max="1813" width="9.33203125" style="632" customWidth="1"/>
    <col min="1814" max="1815" width="9.6640625" style="632" customWidth="1"/>
    <col min="1816" max="1816" width="8.88671875" style="632" customWidth="1"/>
    <col min="1817" max="1817" width="9.33203125" style="632" customWidth="1"/>
    <col min="1818" max="1818" width="10.33203125" style="632" customWidth="1"/>
    <col min="1819" max="1819" width="11.33203125" style="632" customWidth="1"/>
    <col min="1820" max="1836" width="9.109375" style="632" customWidth="1"/>
    <col min="1837" max="1837" width="9.33203125" style="632" customWidth="1"/>
    <col min="1838" max="1838" width="9.6640625" style="632" customWidth="1"/>
    <col min="1839" max="1839" width="8.5546875" style="632" customWidth="1"/>
    <col min="1840" max="1840" width="10.33203125" style="632" customWidth="1"/>
    <col min="1841" max="1841" width="45.88671875" style="632" customWidth="1"/>
    <col min="1842" max="2048" width="9.109375" style="632"/>
    <col min="2049" max="2049" width="4.33203125" style="632" customWidth="1"/>
    <col min="2050" max="2050" width="13.88671875" style="632" customWidth="1"/>
    <col min="2051" max="2051" width="8.5546875" style="632" customWidth="1"/>
    <col min="2052" max="2052" width="9.33203125" style="632" customWidth="1"/>
    <col min="2053" max="2053" width="8.6640625" style="632" customWidth="1"/>
    <col min="2054" max="2054" width="10.88671875" style="632" customWidth="1"/>
    <col min="2055" max="2055" width="9.6640625" style="632" customWidth="1"/>
    <col min="2056" max="2056" width="8.6640625" style="632" customWidth="1"/>
    <col min="2057" max="2057" width="9.33203125" style="632" customWidth="1"/>
    <col min="2058" max="2058" width="10.44140625" style="632" customWidth="1"/>
    <col min="2059" max="2059" width="8.6640625" style="632" customWidth="1"/>
    <col min="2060" max="2060" width="8.88671875" style="632" customWidth="1"/>
    <col min="2061" max="2061" width="9.6640625" style="632" customWidth="1"/>
    <col min="2062" max="2063" width="9.88671875" style="632" customWidth="1"/>
    <col min="2064" max="2065" width="9.33203125" style="632" customWidth="1"/>
    <col min="2066" max="2066" width="10" style="632" customWidth="1"/>
    <col min="2067" max="2067" width="8.6640625" style="632" customWidth="1"/>
    <col min="2068" max="2068" width="9" style="632" customWidth="1"/>
    <col min="2069" max="2069" width="9.33203125" style="632" customWidth="1"/>
    <col min="2070" max="2071" width="9.6640625" style="632" customWidth="1"/>
    <col min="2072" max="2072" width="8.88671875" style="632" customWidth="1"/>
    <col min="2073" max="2073" width="9.33203125" style="632" customWidth="1"/>
    <col min="2074" max="2074" width="10.33203125" style="632" customWidth="1"/>
    <col min="2075" max="2075" width="11.33203125" style="632" customWidth="1"/>
    <col min="2076" max="2092" width="9.109375" style="632" customWidth="1"/>
    <col min="2093" max="2093" width="9.33203125" style="632" customWidth="1"/>
    <col min="2094" max="2094" width="9.6640625" style="632" customWidth="1"/>
    <col min="2095" max="2095" width="8.5546875" style="632" customWidth="1"/>
    <col min="2096" max="2096" width="10.33203125" style="632" customWidth="1"/>
    <col min="2097" max="2097" width="45.88671875" style="632" customWidth="1"/>
    <col min="2098" max="2304" width="9.109375" style="632"/>
    <col min="2305" max="2305" width="4.33203125" style="632" customWidth="1"/>
    <col min="2306" max="2306" width="13.88671875" style="632" customWidth="1"/>
    <col min="2307" max="2307" width="8.5546875" style="632" customWidth="1"/>
    <col min="2308" max="2308" width="9.33203125" style="632" customWidth="1"/>
    <col min="2309" max="2309" width="8.6640625" style="632" customWidth="1"/>
    <col min="2310" max="2310" width="10.88671875" style="632" customWidth="1"/>
    <col min="2311" max="2311" width="9.6640625" style="632" customWidth="1"/>
    <col min="2312" max="2312" width="8.6640625" style="632" customWidth="1"/>
    <col min="2313" max="2313" width="9.33203125" style="632" customWidth="1"/>
    <col min="2314" max="2314" width="10.44140625" style="632" customWidth="1"/>
    <col min="2315" max="2315" width="8.6640625" style="632" customWidth="1"/>
    <col min="2316" max="2316" width="8.88671875" style="632" customWidth="1"/>
    <col min="2317" max="2317" width="9.6640625" style="632" customWidth="1"/>
    <col min="2318" max="2319" width="9.88671875" style="632" customWidth="1"/>
    <col min="2320" max="2321" width="9.33203125" style="632" customWidth="1"/>
    <col min="2322" max="2322" width="10" style="632" customWidth="1"/>
    <col min="2323" max="2323" width="8.6640625" style="632" customWidth="1"/>
    <col min="2324" max="2324" width="9" style="632" customWidth="1"/>
    <col min="2325" max="2325" width="9.33203125" style="632" customWidth="1"/>
    <col min="2326" max="2327" width="9.6640625" style="632" customWidth="1"/>
    <col min="2328" max="2328" width="8.88671875" style="632" customWidth="1"/>
    <col min="2329" max="2329" width="9.33203125" style="632" customWidth="1"/>
    <col min="2330" max="2330" width="10.33203125" style="632" customWidth="1"/>
    <col min="2331" max="2331" width="11.33203125" style="632" customWidth="1"/>
    <col min="2332" max="2348" width="9.109375" style="632" customWidth="1"/>
    <col min="2349" max="2349" width="9.33203125" style="632" customWidth="1"/>
    <col min="2350" max="2350" width="9.6640625" style="632" customWidth="1"/>
    <col min="2351" max="2351" width="8.5546875" style="632" customWidth="1"/>
    <col min="2352" max="2352" width="10.33203125" style="632" customWidth="1"/>
    <col min="2353" max="2353" width="45.88671875" style="632" customWidth="1"/>
    <col min="2354" max="2560" width="9.109375" style="632"/>
    <col min="2561" max="2561" width="4.33203125" style="632" customWidth="1"/>
    <col min="2562" max="2562" width="13.88671875" style="632" customWidth="1"/>
    <col min="2563" max="2563" width="8.5546875" style="632" customWidth="1"/>
    <col min="2564" max="2564" width="9.33203125" style="632" customWidth="1"/>
    <col min="2565" max="2565" width="8.6640625" style="632" customWidth="1"/>
    <col min="2566" max="2566" width="10.88671875" style="632" customWidth="1"/>
    <col min="2567" max="2567" width="9.6640625" style="632" customWidth="1"/>
    <col min="2568" max="2568" width="8.6640625" style="632" customWidth="1"/>
    <col min="2569" max="2569" width="9.33203125" style="632" customWidth="1"/>
    <col min="2570" max="2570" width="10.44140625" style="632" customWidth="1"/>
    <col min="2571" max="2571" width="8.6640625" style="632" customWidth="1"/>
    <col min="2572" max="2572" width="8.88671875" style="632" customWidth="1"/>
    <col min="2573" max="2573" width="9.6640625" style="632" customWidth="1"/>
    <col min="2574" max="2575" width="9.88671875" style="632" customWidth="1"/>
    <col min="2576" max="2577" width="9.33203125" style="632" customWidth="1"/>
    <col min="2578" max="2578" width="10" style="632" customWidth="1"/>
    <col min="2579" max="2579" width="8.6640625" style="632" customWidth="1"/>
    <col min="2580" max="2580" width="9" style="632" customWidth="1"/>
    <col min="2581" max="2581" width="9.33203125" style="632" customWidth="1"/>
    <col min="2582" max="2583" width="9.6640625" style="632" customWidth="1"/>
    <col min="2584" max="2584" width="8.88671875" style="632" customWidth="1"/>
    <col min="2585" max="2585" width="9.33203125" style="632" customWidth="1"/>
    <col min="2586" max="2586" width="10.33203125" style="632" customWidth="1"/>
    <col min="2587" max="2587" width="11.33203125" style="632" customWidth="1"/>
    <col min="2588" max="2604" width="9.109375" style="632" customWidth="1"/>
    <col min="2605" max="2605" width="9.33203125" style="632" customWidth="1"/>
    <col min="2606" max="2606" width="9.6640625" style="632" customWidth="1"/>
    <col min="2607" max="2607" width="8.5546875" style="632" customWidth="1"/>
    <col min="2608" max="2608" width="10.33203125" style="632" customWidth="1"/>
    <col min="2609" max="2609" width="45.88671875" style="632" customWidth="1"/>
    <col min="2610" max="2816" width="9.109375" style="632"/>
    <col min="2817" max="2817" width="4.33203125" style="632" customWidth="1"/>
    <col min="2818" max="2818" width="13.88671875" style="632" customWidth="1"/>
    <col min="2819" max="2819" width="8.5546875" style="632" customWidth="1"/>
    <col min="2820" max="2820" width="9.33203125" style="632" customWidth="1"/>
    <col min="2821" max="2821" width="8.6640625" style="632" customWidth="1"/>
    <col min="2822" max="2822" width="10.88671875" style="632" customWidth="1"/>
    <col min="2823" max="2823" width="9.6640625" style="632" customWidth="1"/>
    <col min="2824" max="2824" width="8.6640625" style="632" customWidth="1"/>
    <col min="2825" max="2825" width="9.33203125" style="632" customWidth="1"/>
    <col min="2826" max="2826" width="10.44140625" style="632" customWidth="1"/>
    <col min="2827" max="2827" width="8.6640625" style="632" customWidth="1"/>
    <col min="2828" max="2828" width="8.88671875" style="632" customWidth="1"/>
    <col min="2829" max="2829" width="9.6640625" style="632" customWidth="1"/>
    <col min="2830" max="2831" width="9.88671875" style="632" customWidth="1"/>
    <col min="2832" max="2833" width="9.33203125" style="632" customWidth="1"/>
    <col min="2834" max="2834" width="10" style="632" customWidth="1"/>
    <col min="2835" max="2835" width="8.6640625" style="632" customWidth="1"/>
    <col min="2836" max="2836" width="9" style="632" customWidth="1"/>
    <col min="2837" max="2837" width="9.33203125" style="632" customWidth="1"/>
    <col min="2838" max="2839" width="9.6640625" style="632" customWidth="1"/>
    <col min="2840" max="2840" width="8.88671875" style="632" customWidth="1"/>
    <col min="2841" max="2841" width="9.33203125" style="632" customWidth="1"/>
    <col min="2842" max="2842" width="10.33203125" style="632" customWidth="1"/>
    <col min="2843" max="2843" width="11.33203125" style="632" customWidth="1"/>
    <col min="2844" max="2860" width="9.109375" style="632" customWidth="1"/>
    <col min="2861" max="2861" width="9.33203125" style="632" customWidth="1"/>
    <col min="2862" max="2862" width="9.6640625" style="632" customWidth="1"/>
    <col min="2863" max="2863" width="8.5546875" style="632" customWidth="1"/>
    <col min="2864" max="2864" width="10.33203125" style="632" customWidth="1"/>
    <col min="2865" max="2865" width="45.88671875" style="632" customWidth="1"/>
    <col min="2866" max="3072" width="9.109375" style="632"/>
    <col min="3073" max="3073" width="4.33203125" style="632" customWidth="1"/>
    <col min="3074" max="3074" width="13.88671875" style="632" customWidth="1"/>
    <col min="3075" max="3075" width="8.5546875" style="632" customWidth="1"/>
    <col min="3076" max="3076" width="9.33203125" style="632" customWidth="1"/>
    <col min="3077" max="3077" width="8.6640625" style="632" customWidth="1"/>
    <col min="3078" max="3078" width="10.88671875" style="632" customWidth="1"/>
    <col min="3079" max="3079" width="9.6640625" style="632" customWidth="1"/>
    <col min="3080" max="3080" width="8.6640625" style="632" customWidth="1"/>
    <col min="3081" max="3081" width="9.33203125" style="632" customWidth="1"/>
    <col min="3082" max="3082" width="10.44140625" style="632" customWidth="1"/>
    <col min="3083" max="3083" width="8.6640625" style="632" customWidth="1"/>
    <col min="3084" max="3084" width="8.88671875" style="632" customWidth="1"/>
    <col min="3085" max="3085" width="9.6640625" style="632" customWidth="1"/>
    <col min="3086" max="3087" width="9.88671875" style="632" customWidth="1"/>
    <col min="3088" max="3089" width="9.33203125" style="632" customWidth="1"/>
    <col min="3090" max="3090" width="10" style="632" customWidth="1"/>
    <col min="3091" max="3091" width="8.6640625" style="632" customWidth="1"/>
    <col min="3092" max="3092" width="9" style="632" customWidth="1"/>
    <col min="3093" max="3093" width="9.33203125" style="632" customWidth="1"/>
    <col min="3094" max="3095" width="9.6640625" style="632" customWidth="1"/>
    <col min="3096" max="3096" width="8.88671875" style="632" customWidth="1"/>
    <col min="3097" max="3097" width="9.33203125" style="632" customWidth="1"/>
    <col min="3098" max="3098" width="10.33203125" style="632" customWidth="1"/>
    <col min="3099" max="3099" width="11.33203125" style="632" customWidth="1"/>
    <col min="3100" max="3116" width="9.109375" style="632" customWidth="1"/>
    <col min="3117" max="3117" width="9.33203125" style="632" customWidth="1"/>
    <col min="3118" max="3118" width="9.6640625" style="632" customWidth="1"/>
    <col min="3119" max="3119" width="8.5546875" style="632" customWidth="1"/>
    <col min="3120" max="3120" width="10.33203125" style="632" customWidth="1"/>
    <col min="3121" max="3121" width="45.88671875" style="632" customWidth="1"/>
    <col min="3122" max="3328" width="9.109375" style="632"/>
    <col min="3329" max="3329" width="4.33203125" style="632" customWidth="1"/>
    <col min="3330" max="3330" width="13.88671875" style="632" customWidth="1"/>
    <col min="3331" max="3331" width="8.5546875" style="632" customWidth="1"/>
    <col min="3332" max="3332" width="9.33203125" style="632" customWidth="1"/>
    <col min="3333" max="3333" width="8.6640625" style="632" customWidth="1"/>
    <col min="3334" max="3334" width="10.88671875" style="632" customWidth="1"/>
    <col min="3335" max="3335" width="9.6640625" style="632" customWidth="1"/>
    <col min="3336" max="3336" width="8.6640625" style="632" customWidth="1"/>
    <col min="3337" max="3337" width="9.33203125" style="632" customWidth="1"/>
    <col min="3338" max="3338" width="10.44140625" style="632" customWidth="1"/>
    <col min="3339" max="3339" width="8.6640625" style="632" customWidth="1"/>
    <col min="3340" max="3340" width="8.88671875" style="632" customWidth="1"/>
    <col min="3341" max="3341" width="9.6640625" style="632" customWidth="1"/>
    <col min="3342" max="3343" width="9.88671875" style="632" customWidth="1"/>
    <col min="3344" max="3345" width="9.33203125" style="632" customWidth="1"/>
    <col min="3346" max="3346" width="10" style="632" customWidth="1"/>
    <col min="3347" max="3347" width="8.6640625" style="632" customWidth="1"/>
    <col min="3348" max="3348" width="9" style="632" customWidth="1"/>
    <col min="3349" max="3349" width="9.33203125" style="632" customWidth="1"/>
    <col min="3350" max="3351" width="9.6640625" style="632" customWidth="1"/>
    <col min="3352" max="3352" width="8.88671875" style="632" customWidth="1"/>
    <col min="3353" max="3353" width="9.33203125" style="632" customWidth="1"/>
    <col min="3354" max="3354" width="10.33203125" style="632" customWidth="1"/>
    <col min="3355" max="3355" width="11.33203125" style="632" customWidth="1"/>
    <col min="3356" max="3372" width="9.109375" style="632" customWidth="1"/>
    <col min="3373" max="3373" width="9.33203125" style="632" customWidth="1"/>
    <col min="3374" max="3374" width="9.6640625" style="632" customWidth="1"/>
    <col min="3375" max="3375" width="8.5546875" style="632" customWidth="1"/>
    <col min="3376" max="3376" width="10.33203125" style="632" customWidth="1"/>
    <col min="3377" max="3377" width="45.88671875" style="632" customWidth="1"/>
    <col min="3378" max="3584" width="9.109375" style="632"/>
    <col min="3585" max="3585" width="4.33203125" style="632" customWidth="1"/>
    <col min="3586" max="3586" width="13.88671875" style="632" customWidth="1"/>
    <col min="3587" max="3587" width="8.5546875" style="632" customWidth="1"/>
    <col min="3588" max="3588" width="9.33203125" style="632" customWidth="1"/>
    <col min="3589" max="3589" width="8.6640625" style="632" customWidth="1"/>
    <col min="3590" max="3590" width="10.88671875" style="632" customWidth="1"/>
    <col min="3591" max="3591" width="9.6640625" style="632" customWidth="1"/>
    <col min="3592" max="3592" width="8.6640625" style="632" customWidth="1"/>
    <col min="3593" max="3593" width="9.33203125" style="632" customWidth="1"/>
    <col min="3594" max="3594" width="10.44140625" style="632" customWidth="1"/>
    <col min="3595" max="3595" width="8.6640625" style="632" customWidth="1"/>
    <col min="3596" max="3596" width="8.88671875" style="632" customWidth="1"/>
    <col min="3597" max="3597" width="9.6640625" style="632" customWidth="1"/>
    <col min="3598" max="3599" width="9.88671875" style="632" customWidth="1"/>
    <col min="3600" max="3601" width="9.33203125" style="632" customWidth="1"/>
    <col min="3602" max="3602" width="10" style="632" customWidth="1"/>
    <col min="3603" max="3603" width="8.6640625" style="632" customWidth="1"/>
    <col min="3604" max="3604" width="9" style="632" customWidth="1"/>
    <col min="3605" max="3605" width="9.33203125" style="632" customWidth="1"/>
    <col min="3606" max="3607" width="9.6640625" style="632" customWidth="1"/>
    <col min="3608" max="3608" width="8.88671875" style="632" customWidth="1"/>
    <col min="3609" max="3609" width="9.33203125" style="632" customWidth="1"/>
    <col min="3610" max="3610" width="10.33203125" style="632" customWidth="1"/>
    <col min="3611" max="3611" width="11.33203125" style="632" customWidth="1"/>
    <col min="3612" max="3628" width="9.109375" style="632" customWidth="1"/>
    <col min="3629" max="3629" width="9.33203125" style="632" customWidth="1"/>
    <col min="3630" max="3630" width="9.6640625" style="632" customWidth="1"/>
    <col min="3631" max="3631" width="8.5546875" style="632" customWidth="1"/>
    <col min="3632" max="3632" width="10.33203125" style="632" customWidth="1"/>
    <col min="3633" max="3633" width="45.88671875" style="632" customWidth="1"/>
    <col min="3634" max="3840" width="9.109375" style="632"/>
    <col min="3841" max="3841" width="4.33203125" style="632" customWidth="1"/>
    <col min="3842" max="3842" width="13.88671875" style="632" customWidth="1"/>
    <col min="3843" max="3843" width="8.5546875" style="632" customWidth="1"/>
    <col min="3844" max="3844" width="9.33203125" style="632" customWidth="1"/>
    <col min="3845" max="3845" width="8.6640625" style="632" customWidth="1"/>
    <col min="3846" max="3846" width="10.88671875" style="632" customWidth="1"/>
    <col min="3847" max="3847" width="9.6640625" style="632" customWidth="1"/>
    <col min="3848" max="3848" width="8.6640625" style="632" customWidth="1"/>
    <col min="3849" max="3849" width="9.33203125" style="632" customWidth="1"/>
    <col min="3850" max="3850" width="10.44140625" style="632" customWidth="1"/>
    <col min="3851" max="3851" width="8.6640625" style="632" customWidth="1"/>
    <col min="3852" max="3852" width="8.88671875" style="632" customWidth="1"/>
    <col min="3853" max="3853" width="9.6640625" style="632" customWidth="1"/>
    <col min="3854" max="3855" width="9.88671875" style="632" customWidth="1"/>
    <col min="3856" max="3857" width="9.33203125" style="632" customWidth="1"/>
    <col min="3858" max="3858" width="10" style="632" customWidth="1"/>
    <col min="3859" max="3859" width="8.6640625" style="632" customWidth="1"/>
    <col min="3860" max="3860" width="9" style="632" customWidth="1"/>
    <col min="3861" max="3861" width="9.33203125" style="632" customWidth="1"/>
    <col min="3862" max="3863" width="9.6640625" style="632" customWidth="1"/>
    <col min="3864" max="3864" width="8.88671875" style="632" customWidth="1"/>
    <col min="3865" max="3865" width="9.33203125" style="632" customWidth="1"/>
    <col min="3866" max="3866" width="10.33203125" style="632" customWidth="1"/>
    <col min="3867" max="3867" width="11.33203125" style="632" customWidth="1"/>
    <col min="3868" max="3884" width="9.109375" style="632" customWidth="1"/>
    <col min="3885" max="3885" width="9.33203125" style="632" customWidth="1"/>
    <col min="3886" max="3886" width="9.6640625" style="632" customWidth="1"/>
    <col min="3887" max="3887" width="8.5546875" style="632" customWidth="1"/>
    <col min="3888" max="3888" width="10.33203125" style="632" customWidth="1"/>
    <col min="3889" max="3889" width="45.88671875" style="632" customWidth="1"/>
    <col min="3890" max="4096" width="9.109375" style="632"/>
    <col min="4097" max="4097" width="4.33203125" style="632" customWidth="1"/>
    <col min="4098" max="4098" width="13.88671875" style="632" customWidth="1"/>
    <col min="4099" max="4099" width="8.5546875" style="632" customWidth="1"/>
    <col min="4100" max="4100" width="9.33203125" style="632" customWidth="1"/>
    <col min="4101" max="4101" width="8.6640625" style="632" customWidth="1"/>
    <col min="4102" max="4102" width="10.88671875" style="632" customWidth="1"/>
    <col min="4103" max="4103" width="9.6640625" style="632" customWidth="1"/>
    <col min="4104" max="4104" width="8.6640625" style="632" customWidth="1"/>
    <col min="4105" max="4105" width="9.33203125" style="632" customWidth="1"/>
    <col min="4106" max="4106" width="10.44140625" style="632" customWidth="1"/>
    <col min="4107" max="4107" width="8.6640625" style="632" customWidth="1"/>
    <col min="4108" max="4108" width="8.88671875" style="632" customWidth="1"/>
    <col min="4109" max="4109" width="9.6640625" style="632" customWidth="1"/>
    <col min="4110" max="4111" width="9.88671875" style="632" customWidth="1"/>
    <col min="4112" max="4113" width="9.33203125" style="632" customWidth="1"/>
    <col min="4114" max="4114" width="10" style="632" customWidth="1"/>
    <col min="4115" max="4115" width="8.6640625" style="632" customWidth="1"/>
    <col min="4116" max="4116" width="9" style="632" customWidth="1"/>
    <col min="4117" max="4117" width="9.33203125" style="632" customWidth="1"/>
    <col min="4118" max="4119" width="9.6640625" style="632" customWidth="1"/>
    <col min="4120" max="4120" width="8.88671875" style="632" customWidth="1"/>
    <col min="4121" max="4121" width="9.33203125" style="632" customWidth="1"/>
    <col min="4122" max="4122" width="10.33203125" style="632" customWidth="1"/>
    <col min="4123" max="4123" width="11.33203125" style="632" customWidth="1"/>
    <col min="4124" max="4140" width="9.109375" style="632" customWidth="1"/>
    <col min="4141" max="4141" width="9.33203125" style="632" customWidth="1"/>
    <col min="4142" max="4142" width="9.6640625" style="632" customWidth="1"/>
    <col min="4143" max="4143" width="8.5546875" style="632" customWidth="1"/>
    <col min="4144" max="4144" width="10.33203125" style="632" customWidth="1"/>
    <col min="4145" max="4145" width="45.88671875" style="632" customWidth="1"/>
    <col min="4146" max="4352" width="9.109375" style="632"/>
    <col min="4353" max="4353" width="4.33203125" style="632" customWidth="1"/>
    <col min="4354" max="4354" width="13.88671875" style="632" customWidth="1"/>
    <col min="4355" max="4355" width="8.5546875" style="632" customWidth="1"/>
    <col min="4356" max="4356" width="9.33203125" style="632" customWidth="1"/>
    <col min="4357" max="4357" width="8.6640625" style="632" customWidth="1"/>
    <col min="4358" max="4358" width="10.88671875" style="632" customWidth="1"/>
    <col min="4359" max="4359" width="9.6640625" style="632" customWidth="1"/>
    <col min="4360" max="4360" width="8.6640625" style="632" customWidth="1"/>
    <col min="4361" max="4361" width="9.33203125" style="632" customWidth="1"/>
    <col min="4362" max="4362" width="10.44140625" style="632" customWidth="1"/>
    <col min="4363" max="4363" width="8.6640625" style="632" customWidth="1"/>
    <col min="4364" max="4364" width="8.88671875" style="632" customWidth="1"/>
    <col min="4365" max="4365" width="9.6640625" style="632" customWidth="1"/>
    <col min="4366" max="4367" width="9.88671875" style="632" customWidth="1"/>
    <col min="4368" max="4369" width="9.33203125" style="632" customWidth="1"/>
    <col min="4370" max="4370" width="10" style="632" customWidth="1"/>
    <col min="4371" max="4371" width="8.6640625" style="632" customWidth="1"/>
    <col min="4372" max="4372" width="9" style="632" customWidth="1"/>
    <col min="4373" max="4373" width="9.33203125" style="632" customWidth="1"/>
    <col min="4374" max="4375" width="9.6640625" style="632" customWidth="1"/>
    <col min="4376" max="4376" width="8.88671875" style="632" customWidth="1"/>
    <col min="4377" max="4377" width="9.33203125" style="632" customWidth="1"/>
    <col min="4378" max="4378" width="10.33203125" style="632" customWidth="1"/>
    <col min="4379" max="4379" width="11.33203125" style="632" customWidth="1"/>
    <col min="4380" max="4396" width="9.109375" style="632" customWidth="1"/>
    <col min="4397" max="4397" width="9.33203125" style="632" customWidth="1"/>
    <col min="4398" max="4398" width="9.6640625" style="632" customWidth="1"/>
    <col min="4399" max="4399" width="8.5546875" style="632" customWidth="1"/>
    <col min="4400" max="4400" width="10.33203125" style="632" customWidth="1"/>
    <col min="4401" max="4401" width="45.88671875" style="632" customWidth="1"/>
    <col min="4402" max="4608" width="9.109375" style="632"/>
    <col min="4609" max="4609" width="4.33203125" style="632" customWidth="1"/>
    <col min="4610" max="4610" width="13.88671875" style="632" customWidth="1"/>
    <col min="4611" max="4611" width="8.5546875" style="632" customWidth="1"/>
    <col min="4612" max="4612" width="9.33203125" style="632" customWidth="1"/>
    <col min="4613" max="4613" width="8.6640625" style="632" customWidth="1"/>
    <col min="4614" max="4614" width="10.88671875" style="632" customWidth="1"/>
    <col min="4615" max="4615" width="9.6640625" style="632" customWidth="1"/>
    <col min="4616" max="4616" width="8.6640625" style="632" customWidth="1"/>
    <col min="4617" max="4617" width="9.33203125" style="632" customWidth="1"/>
    <col min="4618" max="4618" width="10.44140625" style="632" customWidth="1"/>
    <col min="4619" max="4619" width="8.6640625" style="632" customWidth="1"/>
    <col min="4620" max="4620" width="8.88671875" style="632" customWidth="1"/>
    <col min="4621" max="4621" width="9.6640625" style="632" customWidth="1"/>
    <col min="4622" max="4623" width="9.88671875" style="632" customWidth="1"/>
    <col min="4624" max="4625" width="9.33203125" style="632" customWidth="1"/>
    <col min="4626" max="4626" width="10" style="632" customWidth="1"/>
    <col min="4627" max="4627" width="8.6640625" style="632" customWidth="1"/>
    <col min="4628" max="4628" width="9" style="632" customWidth="1"/>
    <col min="4629" max="4629" width="9.33203125" style="632" customWidth="1"/>
    <col min="4630" max="4631" width="9.6640625" style="632" customWidth="1"/>
    <col min="4632" max="4632" width="8.88671875" style="632" customWidth="1"/>
    <col min="4633" max="4633" width="9.33203125" style="632" customWidth="1"/>
    <col min="4634" max="4634" width="10.33203125" style="632" customWidth="1"/>
    <col min="4635" max="4635" width="11.33203125" style="632" customWidth="1"/>
    <col min="4636" max="4652" width="9.109375" style="632" customWidth="1"/>
    <col min="4653" max="4653" width="9.33203125" style="632" customWidth="1"/>
    <col min="4654" max="4654" width="9.6640625" style="632" customWidth="1"/>
    <col min="4655" max="4655" width="8.5546875" style="632" customWidth="1"/>
    <col min="4656" max="4656" width="10.33203125" style="632" customWidth="1"/>
    <col min="4657" max="4657" width="45.88671875" style="632" customWidth="1"/>
    <col min="4658" max="4864" width="9.109375" style="632"/>
    <col min="4865" max="4865" width="4.33203125" style="632" customWidth="1"/>
    <col min="4866" max="4866" width="13.88671875" style="632" customWidth="1"/>
    <col min="4867" max="4867" width="8.5546875" style="632" customWidth="1"/>
    <col min="4868" max="4868" width="9.33203125" style="632" customWidth="1"/>
    <col min="4869" max="4869" width="8.6640625" style="632" customWidth="1"/>
    <col min="4870" max="4870" width="10.88671875" style="632" customWidth="1"/>
    <col min="4871" max="4871" width="9.6640625" style="632" customWidth="1"/>
    <col min="4872" max="4872" width="8.6640625" style="632" customWidth="1"/>
    <col min="4873" max="4873" width="9.33203125" style="632" customWidth="1"/>
    <col min="4874" max="4874" width="10.44140625" style="632" customWidth="1"/>
    <col min="4875" max="4875" width="8.6640625" style="632" customWidth="1"/>
    <col min="4876" max="4876" width="8.88671875" style="632" customWidth="1"/>
    <col min="4877" max="4877" width="9.6640625" style="632" customWidth="1"/>
    <col min="4878" max="4879" width="9.88671875" style="632" customWidth="1"/>
    <col min="4880" max="4881" width="9.33203125" style="632" customWidth="1"/>
    <col min="4882" max="4882" width="10" style="632" customWidth="1"/>
    <col min="4883" max="4883" width="8.6640625" style="632" customWidth="1"/>
    <col min="4884" max="4884" width="9" style="632" customWidth="1"/>
    <col min="4885" max="4885" width="9.33203125" style="632" customWidth="1"/>
    <col min="4886" max="4887" width="9.6640625" style="632" customWidth="1"/>
    <col min="4888" max="4888" width="8.88671875" style="632" customWidth="1"/>
    <col min="4889" max="4889" width="9.33203125" style="632" customWidth="1"/>
    <col min="4890" max="4890" width="10.33203125" style="632" customWidth="1"/>
    <col min="4891" max="4891" width="11.33203125" style="632" customWidth="1"/>
    <col min="4892" max="4908" width="9.109375" style="632" customWidth="1"/>
    <col min="4909" max="4909" width="9.33203125" style="632" customWidth="1"/>
    <col min="4910" max="4910" width="9.6640625" style="632" customWidth="1"/>
    <col min="4911" max="4911" width="8.5546875" style="632" customWidth="1"/>
    <col min="4912" max="4912" width="10.33203125" style="632" customWidth="1"/>
    <col min="4913" max="4913" width="45.88671875" style="632" customWidth="1"/>
    <col min="4914" max="5120" width="9.109375" style="632"/>
    <col min="5121" max="5121" width="4.33203125" style="632" customWidth="1"/>
    <col min="5122" max="5122" width="13.88671875" style="632" customWidth="1"/>
    <col min="5123" max="5123" width="8.5546875" style="632" customWidth="1"/>
    <col min="5124" max="5124" width="9.33203125" style="632" customWidth="1"/>
    <col min="5125" max="5125" width="8.6640625" style="632" customWidth="1"/>
    <col min="5126" max="5126" width="10.88671875" style="632" customWidth="1"/>
    <col min="5127" max="5127" width="9.6640625" style="632" customWidth="1"/>
    <col min="5128" max="5128" width="8.6640625" style="632" customWidth="1"/>
    <col min="5129" max="5129" width="9.33203125" style="632" customWidth="1"/>
    <col min="5130" max="5130" width="10.44140625" style="632" customWidth="1"/>
    <col min="5131" max="5131" width="8.6640625" style="632" customWidth="1"/>
    <col min="5132" max="5132" width="8.88671875" style="632" customWidth="1"/>
    <col min="5133" max="5133" width="9.6640625" style="632" customWidth="1"/>
    <col min="5134" max="5135" width="9.88671875" style="632" customWidth="1"/>
    <col min="5136" max="5137" width="9.33203125" style="632" customWidth="1"/>
    <col min="5138" max="5138" width="10" style="632" customWidth="1"/>
    <col min="5139" max="5139" width="8.6640625" style="632" customWidth="1"/>
    <col min="5140" max="5140" width="9" style="632" customWidth="1"/>
    <col min="5141" max="5141" width="9.33203125" style="632" customWidth="1"/>
    <col min="5142" max="5143" width="9.6640625" style="632" customWidth="1"/>
    <col min="5144" max="5144" width="8.88671875" style="632" customWidth="1"/>
    <col min="5145" max="5145" width="9.33203125" style="632" customWidth="1"/>
    <col min="5146" max="5146" width="10.33203125" style="632" customWidth="1"/>
    <col min="5147" max="5147" width="11.33203125" style="632" customWidth="1"/>
    <col min="5148" max="5164" width="9.109375" style="632" customWidth="1"/>
    <col min="5165" max="5165" width="9.33203125" style="632" customWidth="1"/>
    <col min="5166" max="5166" width="9.6640625" style="632" customWidth="1"/>
    <col min="5167" max="5167" width="8.5546875" style="632" customWidth="1"/>
    <col min="5168" max="5168" width="10.33203125" style="632" customWidth="1"/>
    <col min="5169" max="5169" width="45.88671875" style="632" customWidth="1"/>
    <col min="5170" max="5376" width="9.109375" style="632"/>
    <col min="5377" max="5377" width="4.33203125" style="632" customWidth="1"/>
    <col min="5378" max="5378" width="13.88671875" style="632" customWidth="1"/>
    <col min="5379" max="5379" width="8.5546875" style="632" customWidth="1"/>
    <col min="5380" max="5380" width="9.33203125" style="632" customWidth="1"/>
    <col min="5381" max="5381" width="8.6640625" style="632" customWidth="1"/>
    <col min="5382" max="5382" width="10.88671875" style="632" customWidth="1"/>
    <col min="5383" max="5383" width="9.6640625" style="632" customWidth="1"/>
    <col min="5384" max="5384" width="8.6640625" style="632" customWidth="1"/>
    <col min="5385" max="5385" width="9.33203125" style="632" customWidth="1"/>
    <col min="5386" max="5386" width="10.44140625" style="632" customWidth="1"/>
    <col min="5387" max="5387" width="8.6640625" style="632" customWidth="1"/>
    <col min="5388" max="5388" width="8.88671875" style="632" customWidth="1"/>
    <col min="5389" max="5389" width="9.6640625" style="632" customWidth="1"/>
    <col min="5390" max="5391" width="9.88671875" style="632" customWidth="1"/>
    <col min="5392" max="5393" width="9.33203125" style="632" customWidth="1"/>
    <col min="5394" max="5394" width="10" style="632" customWidth="1"/>
    <col min="5395" max="5395" width="8.6640625" style="632" customWidth="1"/>
    <col min="5396" max="5396" width="9" style="632" customWidth="1"/>
    <col min="5397" max="5397" width="9.33203125" style="632" customWidth="1"/>
    <col min="5398" max="5399" width="9.6640625" style="632" customWidth="1"/>
    <col min="5400" max="5400" width="8.88671875" style="632" customWidth="1"/>
    <col min="5401" max="5401" width="9.33203125" style="632" customWidth="1"/>
    <col min="5402" max="5402" width="10.33203125" style="632" customWidth="1"/>
    <col min="5403" max="5403" width="11.33203125" style="632" customWidth="1"/>
    <col min="5404" max="5420" width="9.109375" style="632" customWidth="1"/>
    <col min="5421" max="5421" width="9.33203125" style="632" customWidth="1"/>
    <col min="5422" max="5422" width="9.6640625" style="632" customWidth="1"/>
    <col min="5423" max="5423" width="8.5546875" style="632" customWidth="1"/>
    <col min="5424" max="5424" width="10.33203125" style="632" customWidth="1"/>
    <col min="5425" max="5425" width="45.88671875" style="632" customWidth="1"/>
    <col min="5426" max="5632" width="9.109375" style="632"/>
    <col min="5633" max="5633" width="4.33203125" style="632" customWidth="1"/>
    <col min="5634" max="5634" width="13.88671875" style="632" customWidth="1"/>
    <col min="5635" max="5635" width="8.5546875" style="632" customWidth="1"/>
    <col min="5636" max="5636" width="9.33203125" style="632" customWidth="1"/>
    <col min="5637" max="5637" width="8.6640625" style="632" customWidth="1"/>
    <col min="5638" max="5638" width="10.88671875" style="632" customWidth="1"/>
    <col min="5639" max="5639" width="9.6640625" style="632" customWidth="1"/>
    <col min="5640" max="5640" width="8.6640625" style="632" customWidth="1"/>
    <col min="5641" max="5641" width="9.33203125" style="632" customWidth="1"/>
    <col min="5642" max="5642" width="10.44140625" style="632" customWidth="1"/>
    <col min="5643" max="5643" width="8.6640625" style="632" customWidth="1"/>
    <col min="5644" max="5644" width="8.88671875" style="632" customWidth="1"/>
    <col min="5645" max="5645" width="9.6640625" style="632" customWidth="1"/>
    <col min="5646" max="5647" width="9.88671875" style="632" customWidth="1"/>
    <col min="5648" max="5649" width="9.33203125" style="632" customWidth="1"/>
    <col min="5650" max="5650" width="10" style="632" customWidth="1"/>
    <col min="5651" max="5651" width="8.6640625" style="632" customWidth="1"/>
    <col min="5652" max="5652" width="9" style="632" customWidth="1"/>
    <col min="5653" max="5653" width="9.33203125" style="632" customWidth="1"/>
    <col min="5654" max="5655" width="9.6640625" style="632" customWidth="1"/>
    <col min="5656" max="5656" width="8.88671875" style="632" customWidth="1"/>
    <col min="5657" max="5657" width="9.33203125" style="632" customWidth="1"/>
    <col min="5658" max="5658" width="10.33203125" style="632" customWidth="1"/>
    <col min="5659" max="5659" width="11.33203125" style="632" customWidth="1"/>
    <col min="5660" max="5676" width="9.109375" style="632" customWidth="1"/>
    <col min="5677" max="5677" width="9.33203125" style="632" customWidth="1"/>
    <col min="5678" max="5678" width="9.6640625" style="632" customWidth="1"/>
    <col min="5679" max="5679" width="8.5546875" style="632" customWidth="1"/>
    <col min="5680" max="5680" width="10.33203125" style="632" customWidth="1"/>
    <col min="5681" max="5681" width="45.88671875" style="632" customWidth="1"/>
    <col min="5682" max="5888" width="9.109375" style="632"/>
    <col min="5889" max="5889" width="4.33203125" style="632" customWidth="1"/>
    <col min="5890" max="5890" width="13.88671875" style="632" customWidth="1"/>
    <col min="5891" max="5891" width="8.5546875" style="632" customWidth="1"/>
    <col min="5892" max="5892" width="9.33203125" style="632" customWidth="1"/>
    <col min="5893" max="5893" width="8.6640625" style="632" customWidth="1"/>
    <col min="5894" max="5894" width="10.88671875" style="632" customWidth="1"/>
    <col min="5895" max="5895" width="9.6640625" style="632" customWidth="1"/>
    <col min="5896" max="5896" width="8.6640625" style="632" customWidth="1"/>
    <col min="5897" max="5897" width="9.33203125" style="632" customWidth="1"/>
    <col min="5898" max="5898" width="10.44140625" style="632" customWidth="1"/>
    <col min="5899" max="5899" width="8.6640625" style="632" customWidth="1"/>
    <col min="5900" max="5900" width="8.88671875" style="632" customWidth="1"/>
    <col min="5901" max="5901" width="9.6640625" style="632" customWidth="1"/>
    <col min="5902" max="5903" width="9.88671875" style="632" customWidth="1"/>
    <col min="5904" max="5905" width="9.33203125" style="632" customWidth="1"/>
    <col min="5906" max="5906" width="10" style="632" customWidth="1"/>
    <col min="5907" max="5907" width="8.6640625" style="632" customWidth="1"/>
    <col min="5908" max="5908" width="9" style="632" customWidth="1"/>
    <col min="5909" max="5909" width="9.33203125" style="632" customWidth="1"/>
    <col min="5910" max="5911" width="9.6640625" style="632" customWidth="1"/>
    <col min="5912" max="5912" width="8.88671875" style="632" customWidth="1"/>
    <col min="5913" max="5913" width="9.33203125" style="632" customWidth="1"/>
    <col min="5914" max="5914" width="10.33203125" style="632" customWidth="1"/>
    <col min="5915" max="5915" width="11.33203125" style="632" customWidth="1"/>
    <col min="5916" max="5932" width="9.109375" style="632" customWidth="1"/>
    <col min="5933" max="5933" width="9.33203125" style="632" customWidth="1"/>
    <col min="5934" max="5934" width="9.6640625" style="632" customWidth="1"/>
    <col min="5935" max="5935" width="8.5546875" style="632" customWidth="1"/>
    <col min="5936" max="5936" width="10.33203125" style="632" customWidth="1"/>
    <col min="5937" max="5937" width="45.88671875" style="632" customWidth="1"/>
    <col min="5938" max="6144" width="9.109375" style="632"/>
    <col min="6145" max="6145" width="4.33203125" style="632" customWidth="1"/>
    <col min="6146" max="6146" width="13.88671875" style="632" customWidth="1"/>
    <col min="6147" max="6147" width="8.5546875" style="632" customWidth="1"/>
    <col min="6148" max="6148" width="9.33203125" style="632" customWidth="1"/>
    <col min="6149" max="6149" width="8.6640625" style="632" customWidth="1"/>
    <col min="6150" max="6150" width="10.88671875" style="632" customWidth="1"/>
    <col min="6151" max="6151" width="9.6640625" style="632" customWidth="1"/>
    <col min="6152" max="6152" width="8.6640625" style="632" customWidth="1"/>
    <col min="6153" max="6153" width="9.33203125" style="632" customWidth="1"/>
    <col min="6154" max="6154" width="10.44140625" style="632" customWidth="1"/>
    <col min="6155" max="6155" width="8.6640625" style="632" customWidth="1"/>
    <col min="6156" max="6156" width="8.88671875" style="632" customWidth="1"/>
    <col min="6157" max="6157" width="9.6640625" style="632" customWidth="1"/>
    <col min="6158" max="6159" width="9.88671875" style="632" customWidth="1"/>
    <col min="6160" max="6161" width="9.33203125" style="632" customWidth="1"/>
    <col min="6162" max="6162" width="10" style="632" customWidth="1"/>
    <col min="6163" max="6163" width="8.6640625" style="632" customWidth="1"/>
    <col min="6164" max="6164" width="9" style="632" customWidth="1"/>
    <col min="6165" max="6165" width="9.33203125" style="632" customWidth="1"/>
    <col min="6166" max="6167" width="9.6640625" style="632" customWidth="1"/>
    <col min="6168" max="6168" width="8.88671875" style="632" customWidth="1"/>
    <col min="6169" max="6169" width="9.33203125" style="632" customWidth="1"/>
    <col min="6170" max="6170" width="10.33203125" style="632" customWidth="1"/>
    <col min="6171" max="6171" width="11.33203125" style="632" customWidth="1"/>
    <col min="6172" max="6188" width="9.109375" style="632" customWidth="1"/>
    <col min="6189" max="6189" width="9.33203125" style="632" customWidth="1"/>
    <col min="6190" max="6190" width="9.6640625" style="632" customWidth="1"/>
    <col min="6191" max="6191" width="8.5546875" style="632" customWidth="1"/>
    <col min="6192" max="6192" width="10.33203125" style="632" customWidth="1"/>
    <col min="6193" max="6193" width="45.88671875" style="632" customWidth="1"/>
    <col min="6194" max="6400" width="9.109375" style="632"/>
    <col min="6401" max="6401" width="4.33203125" style="632" customWidth="1"/>
    <col min="6402" max="6402" width="13.88671875" style="632" customWidth="1"/>
    <col min="6403" max="6403" width="8.5546875" style="632" customWidth="1"/>
    <col min="6404" max="6404" width="9.33203125" style="632" customWidth="1"/>
    <col min="6405" max="6405" width="8.6640625" style="632" customWidth="1"/>
    <col min="6406" max="6406" width="10.88671875" style="632" customWidth="1"/>
    <col min="6407" max="6407" width="9.6640625" style="632" customWidth="1"/>
    <col min="6408" max="6408" width="8.6640625" style="632" customWidth="1"/>
    <col min="6409" max="6409" width="9.33203125" style="632" customWidth="1"/>
    <col min="6410" max="6410" width="10.44140625" style="632" customWidth="1"/>
    <col min="6411" max="6411" width="8.6640625" style="632" customWidth="1"/>
    <col min="6412" max="6412" width="8.88671875" style="632" customWidth="1"/>
    <col min="6413" max="6413" width="9.6640625" style="632" customWidth="1"/>
    <col min="6414" max="6415" width="9.88671875" style="632" customWidth="1"/>
    <col min="6416" max="6417" width="9.33203125" style="632" customWidth="1"/>
    <col min="6418" max="6418" width="10" style="632" customWidth="1"/>
    <col min="6419" max="6419" width="8.6640625" style="632" customWidth="1"/>
    <col min="6420" max="6420" width="9" style="632" customWidth="1"/>
    <col min="6421" max="6421" width="9.33203125" style="632" customWidth="1"/>
    <col min="6422" max="6423" width="9.6640625" style="632" customWidth="1"/>
    <col min="6424" max="6424" width="8.88671875" style="632" customWidth="1"/>
    <col min="6425" max="6425" width="9.33203125" style="632" customWidth="1"/>
    <col min="6426" max="6426" width="10.33203125" style="632" customWidth="1"/>
    <col min="6427" max="6427" width="11.33203125" style="632" customWidth="1"/>
    <col min="6428" max="6444" width="9.109375" style="632" customWidth="1"/>
    <col min="6445" max="6445" width="9.33203125" style="632" customWidth="1"/>
    <col min="6446" max="6446" width="9.6640625" style="632" customWidth="1"/>
    <col min="6447" max="6447" width="8.5546875" style="632" customWidth="1"/>
    <col min="6448" max="6448" width="10.33203125" style="632" customWidth="1"/>
    <col min="6449" max="6449" width="45.88671875" style="632" customWidth="1"/>
    <col min="6450" max="6656" width="9.109375" style="632"/>
    <col min="6657" max="6657" width="4.33203125" style="632" customWidth="1"/>
    <col min="6658" max="6658" width="13.88671875" style="632" customWidth="1"/>
    <col min="6659" max="6659" width="8.5546875" style="632" customWidth="1"/>
    <col min="6660" max="6660" width="9.33203125" style="632" customWidth="1"/>
    <col min="6661" max="6661" width="8.6640625" style="632" customWidth="1"/>
    <col min="6662" max="6662" width="10.88671875" style="632" customWidth="1"/>
    <col min="6663" max="6663" width="9.6640625" style="632" customWidth="1"/>
    <col min="6664" max="6664" width="8.6640625" style="632" customWidth="1"/>
    <col min="6665" max="6665" width="9.33203125" style="632" customWidth="1"/>
    <col min="6666" max="6666" width="10.44140625" style="632" customWidth="1"/>
    <col min="6667" max="6667" width="8.6640625" style="632" customWidth="1"/>
    <col min="6668" max="6668" width="8.88671875" style="632" customWidth="1"/>
    <col min="6669" max="6669" width="9.6640625" style="632" customWidth="1"/>
    <col min="6670" max="6671" width="9.88671875" style="632" customWidth="1"/>
    <col min="6672" max="6673" width="9.33203125" style="632" customWidth="1"/>
    <col min="6674" max="6674" width="10" style="632" customWidth="1"/>
    <col min="6675" max="6675" width="8.6640625" style="632" customWidth="1"/>
    <col min="6676" max="6676" width="9" style="632" customWidth="1"/>
    <col min="6677" max="6677" width="9.33203125" style="632" customWidth="1"/>
    <col min="6678" max="6679" width="9.6640625" style="632" customWidth="1"/>
    <col min="6680" max="6680" width="8.88671875" style="632" customWidth="1"/>
    <col min="6681" max="6681" width="9.33203125" style="632" customWidth="1"/>
    <col min="6682" max="6682" width="10.33203125" style="632" customWidth="1"/>
    <col min="6683" max="6683" width="11.33203125" style="632" customWidth="1"/>
    <col min="6684" max="6700" width="9.109375" style="632" customWidth="1"/>
    <col min="6701" max="6701" width="9.33203125" style="632" customWidth="1"/>
    <col min="6702" max="6702" width="9.6640625" style="632" customWidth="1"/>
    <col min="6703" max="6703" width="8.5546875" style="632" customWidth="1"/>
    <col min="6704" max="6704" width="10.33203125" style="632" customWidth="1"/>
    <col min="6705" max="6705" width="45.88671875" style="632" customWidth="1"/>
    <col min="6706" max="6912" width="9.109375" style="632"/>
    <col min="6913" max="6913" width="4.33203125" style="632" customWidth="1"/>
    <col min="6914" max="6914" width="13.88671875" style="632" customWidth="1"/>
    <col min="6915" max="6915" width="8.5546875" style="632" customWidth="1"/>
    <col min="6916" max="6916" width="9.33203125" style="632" customWidth="1"/>
    <col min="6917" max="6917" width="8.6640625" style="632" customWidth="1"/>
    <col min="6918" max="6918" width="10.88671875" style="632" customWidth="1"/>
    <col min="6919" max="6919" width="9.6640625" style="632" customWidth="1"/>
    <col min="6920" max="6920" width="8.6640625" style="632" customWidth="1"/>
    <col min="6921" max="6921" width="9.33203125" style="632" customWidth="1"/>
    <col min="6922" max="6922" width="10.44140625" style="632" customWidth="1"/>
    <col min="6923" max="6923" width="8.6640625" style="632" customWidth="1"/>
    <col min="6924" max="6924" width="8.88671875" style="632" customWidth="1"/>
    <col min="6925" max="6925" width="9.6640625" style="632" customWidth="1"/>
    <col min="6926" max="6927" width="9.88671875" style="632" customWidth="1"/>
    <col min="6928" max="6929" width="9.33203125" style="632" customWidth="1"/>
    <col min="6930" max="6930" width="10" style="632" customWidth="1"/>
    <col min="6931" max="6931" width="8.6640625" style="632" customWidth="1"/>
    <col min="6932" max="6932" width="9" style="632" customWidth="1"/>
    <col min="6933" max="6933" width="9.33203125" style="632" customWidth="1"/>
    <col min="6934" max="6935" width="9.6640625" style="632" customWidth="1"/>
    <col min="6936" max="6936" width="8.88671875" style="632" customWidth="1"/>
    <col min="6937" max="6937" width="9.33203125" style="632" customWidth="1"/>
    <col min="6938" max="6938" width="10.33203125" style="632" customWidth="1"/>
    <col min="6939" max="6939" width="11.33203125" style="632" customWidth="1"/>
    <col min="6940" max="6956" width="9.109375" style="632" customWidth="1"/>
    <col min="6957" max="6957" width="9.33203125" style="632" customWidth="1"/>
    <col min="6958" max="6958" width="9.6640625" style="632" customWidth="1"/>
    <col min="6959" max="6959" width="8.5546875" style="632" customWidth="1"/>
    <col min="6960" max="6960" width="10.33203125" style="632" customWidth="1"/>
    <col min="6961" max="6961" width="45.88671875" style="632" customWidth="1"/>
    <col min="6962" max="7168" width="9.109375" style="632"/>
    <col min="7169" max="7169" width="4.33203125" style="632" customWidth="1"/>
    <col min="7170" max="7170" width="13.88671875" style="632" customWidth="1"/>
    <col min="7171" max="7171" width="8.5546875" style="632" customWidth="1"/>
    <col min="7172" max="7172" width="9.33203125" style="632" customWidth="1"/>
    <col min="7173" max="7173" width="8.6640625" style="632" customWidth="1"/>
    <col min="7174" max="7174" width="10.88671875" style="632" customWidth="1"/>
    <col min="7175" max="7175" width="9.6640625" style="632" customWidth="1"/>
    <col min="7176" max="7176" width="8.6640625" style="632" customWidth="1"/>
    <col min="7177" max="7177" width="9.33203125" style="632" customWidth="1"/>
    <col min="7178" max="7178" width="10.44140625" style="632" customWidth="1"/>
    <col min="7179" max="7179" width="8.6640625" style="632" customWidth="1"/>
    <col min="7180" max="7180" width="8.88671875" style="632" customWidth="1"/>
    <col min="7181" max="7181" width="9.6640625" style="632" customWidth="1"/>
    <col min="7182" max="7183" width="9.88671875" style="632" customWidth="1"/>
    <col min="7184" max="7185" width="9.33203125" style="632" customWidth="1"/>
    <col min="7186" max="7186" width="10" style="632" customWidth="1"/>
    <col min="7187" max="7187" width="8.6640625" style="632" customWidth="1"/>
    <col min="7188" max="7188" width="9" style="632" customWidth="1"/>
    <col min="7189" max="7189" width="9.33203125" style="632" customWidth="1"/>
    <col min="7190" max="7191" width="9.6640625" style="632" customWidth="1"/>
    <col min="7192" max="7192" width="8.88671875" style="632" customWidth="1"/>
    <col min="7193" max="7193" width="9.33203125" style="632" customWidth="1"/>
    <col min="7194" max="7194" width="10.33203125" style="632" customWidth="1"/>
    <col min="7195" max="7195" width="11.33203125" style="632" customWidth="1"/>
    <col min="7196" max="7212" width="9.109375" style="632" customWidth="1"/>
    <col min="7213" max="7213" width="9.33203125" style="632" customWidth="1"/>
    <col min="7214" max="7214" width="9.6640625" style="632" customWidth="1"/>
    <col min="7215" max="7215" width="8.5546875" style="632" customWidth="1"/>
    <col min="7216" max="7216" width="10.33203125" style="632" customWidth="1"/>
    <col min="7217" max="7217" width="45.88671875" style="632" customWidth="1"/>
    <col min="7218" max="7424" width="9.109375" style="632"/>
    <col min="7425" max="7425" width="4.33203125" style="632" customWidth="1"/>
    <col min="7426" max="7426" width="13.88671875" style="632" customWidth="1"/>
    <col min="7427" max="7427" width="8.5546875" style="632" customWidth="1"/>
    <col min="7428" max="7428" width="9.33203125" style="632" customWidth="1"/>
    <col min="7429" max="7429" width="8.6640625" style="632" customWidth="1"/>
    <col min="7430" max="7430" width="10.88671875" style="632" customWidth="1"/>
    <col min="7431" max="7431" width="9.6640625" style="632" customWidth="1"/>
    <col min="7432" max="7432" width="8.6640625" style="632" customWidth="1"/>
    <col min="7433" max="7433" width="9.33203125" style="632" customWidth="1"/>
    <col min="7434" max="7434" width="10.44140625" style="632" customWidth="1"/>
    <col min="7435" max="7435" width="8.6640625" style="632" customWidth="1"/>
    <col min="7436" max="7436" width="8.88671875" style="632" customWidth="1"/>
    <col min="7437" max="7437" width="9.6640625" style="632" customWidth="1"/>
    <col min="7438" max="7439" width="9.88671875" style="632" customWidth="1"/>
    <col min="7440" max="7441" width="9.33203125" style="632" customWidth="1"/>
    <col min="7442" max="7442" width="10" style="632" customWidth="1"/>
    <col min="7443" max="7443" width="8.6640625" style="632" customWidth="1"/>
    <col min="7444" max="7444" width="9" style="632" customWidth="1"/>
    <col min="7445" max="7445" width="9.33203125" style="632" customWidth="1"/>
    <col min="7446" max="7447" width="9.6640625" style="632" customWidth="1"/>
    <col min="7448" max="7448" width="8.88671875" style="632" customWidth="1"/>
    <col min="7449" max="7449" width="9.33203125" style="632" customWidth="1"/>
    <col min="7450" max="7450" width="10.33203125" style="632" customWidth="1"/>
    <col min="7451" max="7451" width="11.33203125" style="632" customWidth="1"/>
    <col min="7452" max="7468" width="9.109375" style="632" customWidth="1"/>
    <col min="7469" max="7469" width="9.33203125" style="632" customWidth="1"/>
    <col min="7470" max="7470" width="9.6640625" style="632" customWidth="1"/>
    <col min="7471" max="7471" width="8.5546875" style="632" customWidth="1"/>
    <col min="7472" max="7472" width="10.33203125" style="632" customWidth="1"/>
    <col min="7473" max="7473" width="45.88671875" style="632" customWidth="1"/>
    <col min="7474" max="7680" width="9.109375" style="632"/>
    <col min="7681" max="7681" width="4.33203125" style="632" customWidth="1"/>
    <col min="7682" max="7682" width="13.88671875" style="632" customWidth="1"/>
    <col min="7683" max="7683" width="8.5546875" style="632" customWidth="1"/>
    <col min="7684" max="7684" width="9.33203125" style="632" customWidth="1"/>
    <col min="7685" max="7685" width="8.6640625" style="632" customWidth="1"/>
    <col min="7686" max="7686" width="10.88671875" style="632" customWidth="1"/>
    <col min="7687" max="7687" width="9.6640625" style="632" customWidth="1"/>
    <col min="7688" max="7688" width="8.6640625" style="632" customWidth="1"/>
    <col min="7689" max="7689" width="9.33203125" style="632" customWidth="1"/>
    <col min="7690" max="7690" width="10.44140625" style="632" customWidth="1"/>
    <col min="7691" max="7691" width="8.6640625" style="632" customWidth="1"/>
    <col min="7692" max="7692" width="8.88671875" style="632" customWidth="1"/>
    <col min="7693" max="7693" width="9.6640625" style="632" customWidth="1"/>
    <col min="7694" max="7695" width="9.88671875" style="632" customWidth="1"/>
    <col min="7696" max="7697" width="9.33203125" style="632" customWidth="1"/>
    <col min="7698" max="7698" width="10" style="632" customWidth="1"/>
    <col min="7699" max="7699" width="8.6640625" style="632" customWidth="1"/>
    <col min="7700" max="7700" width="9" style="632" customWidth="1"/>
    <col min="7701" max="7701" width="9.33203125" style="632" customWidth="1"/>
    <col min="7702" max="7703" width="9.6640625" style="632" customWidth="1"/>
    <col min="7704" max="7704" width="8.88671875" style="632" customWidth="1"/>
    <col min="7705" max="7705" width="9.33203125" style="632" customWidth="1"/>
    <col min="7706" max="7706" width="10.33203125" style="632" customWidth="1"/>
    <col min="7707" max="7707" width="11.33203125" style="632" customWidth="1"/>
    <col min="7708" max="7724" width="9.109375" style="632" customWidth="1"/>
    <col min="7725" max="7725" width="9.33203125" style="632" customWidth="1"/>
    <col min="7726" max="7726" width="9.6640625" style="632" customWidth="1"/>
    <col min="7727" max="7727" width="8.5546875" style="632" customWidth="1"/>
    <col min="7728" max="7728" width="10.33203125" style="632" customWidth="1"/>
    <col min="7729" max="7729" width="45.88671875" style="632" customWidth="1"/>
    <col min="7730" max="7936" width="9.109375" style="632"/>
    <col min="7937" max="7937" width="4.33203125" style="632" customWidth="1"/>
    <col min="7938" max="7938" width="13.88671875" style="632" customWidth="1"/>
    <col min="7939" max="7939" width="8.5546875" style="632" customWidth="1"/>
    <col min="7940" max="7940" width="9.33203125" style="632" customWidth="1"/>
    <col min="7941" max="7941" width="8.6640625" style="632" customWidth="1"/>
    <col min="7942" max="7942" width="10.88671875" style="632" customWidth="1"/>
    <col min="7943" max="7943" width="9.6640625" style="632" customWidth="1"/>
    <col min="7944" max="7944" width="8.6640625" style="632" customWidth="1"/>
    <col min="7945" max="7945" width="9.33203125" style="632" customWidth="1"/>
    <col min="7946" max="7946" width="10.44140625" style="632" customWidth="1"/>
    <col min="7947" max="7947" width="8.6640625" style="632" customWidth="1"/>
    <col min="7948" max="7948" width="8.88671875" style="632" customWidth="1"/>
    <col min="7949" max="7949" width="9.6640625" style="632" customWidth="1"/>
    <col min="7950" max="7951" width="9.88671875" style="632" customWidth="1"/>
    <col min="7952" max="7953" width="9.33203125" style="632" customWidth="1"/>
    <col min="7954" max="7954" width="10" style="632" customWidth="1"/>
    <col min="7955" max="7955" width="8.6640625" style="632" customWidth="1"/>
    <col min="7956" max="7956" width="9" style="632" customWidth="1"/>
    <col min="7957" max="7957" width="9.33203125" style="632" customWidth="1"/>
    <col min="7958" max="7959" width="9.6640625" style="632" customWidth="1"/>
    <col min="7960" max="7960" width="8.88671875" style="632" customWidth="1"/>
    <col min="7961" max="7961" width="9.33203125" style="632" customWidth="1"/>
    <col min="7962" max="7962" width="10.33203125" style="632" customWidth="1"/>
    <col min="7963" max="7963" width="11.33203125" style="632" customWidth="1"/>
    <col min="7964" max="7980" width="9.109375" style="632" customWidth="1"/>
    <col min="7981" max="7981" width="9.33203125" style="632" customWidth="1"/>
    <col min="7982" max="7982" width="9.6640625" style="632" customWidth="1"/>
    <col min="7983" max="7983" width="8.5546875" style="632" customWidth="1"/>
    <col min="7984" max="7984" width="10.33203125" style="632" customWidth="1"/>
    <col min="7985" max="7985" width="45.88671875" style="632" customWidth="1"/>
    <col min="7986" max="8192" width="9.109375" style="632"/>
    <col min="8193" max="8193" width="4.33203125" style="632" customWidth="1"/>
    <col min="8194" max="8194" width="13.88671875" style="632" customWidth="1"/>
    <col min="8195" max="8195" width="8.5546875" style="632" customWidth="1"/>
    <col min="8196" max="8196" width="9.33203125" style="632" customWidth="1"/>
    <col min="8197" max="8197" width="8.6640625" style="632" customWidth="1"/>
    <col min="8198" max="8198" width="10.88671875" style="632" customWidth="1"/>
    <col min="8199" max="8199" width="9.6640625" style="632" customWidth="1"/>
    <col min="8200" max="8200" width="8.6640625" style="632" customWidth="1"/>
    <col min="8201" max="8201" width="9.33203125" style="632" customWidth="1"/>
    <col min="8202" max="8202" width="10.44140625" style="632" customWidth="1"/>
    <col min="8203" max="8203" width="8.6640625" style="632" customWidth="1"/>
    <col min="8204" max="8204" width="8.88671875" style="632" customWidth="1"/>
    <col min="8205" max="8205" width="9.6640625" style="632" customWidth="1"/>
    <col min="8206" max="8207" width="9.88671875" style="632" customWidth="1"/>
    <col min="8208" max="8209" width="9.33203125" style="632" customWidth="1"/>
    <col min="8210" max="8210" width="10" style="632" customWidth="1"/>
    <col min="8211" max="8211" width="8.6640625" style="632" customWidth="1"/>
    <col min="8212" max="8212" width="9" style="632" customWidth="1"/>
    <col min="8213" max="8213" width="9.33203125" style="632" customWidth="1"/>
    <col min="8214" max="8215" width="9.6640625" style="632" customWidth="1"/>
    <col min="8216" max="8216" width="8.88671875" style="632" customWidth="1"/>
    <col min="8217" max="8217" width="9.33203125" style="632" customWidth="1"/>
    <col min="8218" max="8218" width="10.33203125" style="632" customWidth="1"/>
    <col min="8219" max="8219" width="11.33203125" style="632" customWidth="1"/>
    <col min="8220" max="8236" width="9.109375" style="632" customWidth="1"/>
    <col min="8237" max="8237" width="9.33203125" style="632" customWidth="1"/>
    <col min="8238" max="8238" width="9.6640625" style="632" customWidth="1"/>
    <col min="8239" max="8239" width="8.5546875" style="632" customWidth="1"/>
    <col min="8240" max="8240" width="10.33203125" style="632" customWidth="1"/>
    <col min="8241" max="8241" width="45.88671875" style="632" customWidth="1"/>
    <col min="8242" max="8448" width="9.109375" style="632"/>
    <col min="8449" max="8449" width="4.33203125" style="632" customWidth="1"/>
    <col min="8450" max="8450" width="13.88671875" style="632" customWidth="1"/>
    <col min="8451" max="8451" width="8.5546875" style="632" customWidth="1"/>
    <col min="8452" max="8452" width="9.33203125" style="632" customWidth="1"/>
    <col min="8453" max="8453" width="8.6640625" style="632" customWidth="1"/>
    <col min="8454" max="8454" width="10.88671875" style="632" customWidth="1"/>
    <col min="8455" max="8455" width="9.6640625" style="632" customWidth="1"/>
    <col min="8456" max="8456" width="8.6640625" style="632" customWidth="1"/>
    <col min="8457" max="8457" width="9.33203125" style="632" customWidth="1"/>
    <col min="8458" max="8458" width="10.44140625" style="632" customWidth="1"/>
    <col min="8459" max="8459" width="8.6640625" style="632" customWidth="1"/>
    <col min="8460" max="8460" width="8.88671875" style="632" customWidth="1"/>
    <col min="8461" max="8461" width="9.6640625" style="632" customWidth="1"/>
    <col min="8462" max="8463" width="9.88671875" style="632" customWidth="1"/>
    <col min="8464" max="8465" width="9.33203125" style="632" customWidth="1"/>
    <col min="8466" max="8466" width="10" style="632" customWidth="1"/>
    <col min="8467" max="8467" width="8.6640625" style="632" customWidth="1"/>
    <col min="8468" max="8468" width="9" style="632" customWidth="1"/>
    <col min="8469" max="8469" width="9.33203125" style="632" customWidth="1"/>
    <col min="8470" max="8471" width="9.6640625" style="632" customWidth="1"/>
    <col min="8472" max="8472" width="8.88671875" style="632" customWidth="1"/>
    <col min="8473" max="8473" width="9.33203125" style="632" customWidth="1"/>
    <col min="8474" max="8474" width="10.33203125" style="632" customWidth="1"/>
    <col min="8475" max="8475" width="11.33203125" style="632" customWidth="1"/>
    <col min="8476" max="8492" width="9.109375" style="632" customWidth="1"/>
    <col min="8493" max="8493" width="9.33203125" style="632" customWidth="1"/>
    <col min="8494" max="8494" width="9.6640625" style="632" customWidth="1"/>
    <col min="8495" max="8495" width="8.5546875" style="632" customWidth="1"/>
    <col min="8496" max="8496" width="10.33203125" style="632" customWidth="1"/>
    <col min="8497" max="8497" width="45.88671875" style="632" customWidth="1"/>
    <col min="8498" max="8704" width="9.109375" style="632"/>
    <col min="8705" max="8705" width="4.33203125" style="632" customWidth="1"/>
    <col min="8706" max="8706" width="13.88671875" style="632" customWidth="1"/>
    <col min="8707" max="8707" width="8.5546875" style="632" customWidth="1"/>
    <col min="8708" max="8708" width="9.33203125" style="632" customWidth="1"/>
    <col min="8709" max="8709" width="8.6640625" style="632" customWidth="1"/>
    <col min="8710" max="8710" width="10.88671875" style="632" customWidth="1"/>
    <col min="8711" max="8711" width="9.6640625" style="632" customWidth="1"/>
    <col min="8712" max="8712" width="8.6640625" style="632" customWidth="1"/>
    <col min="8713" max="8713" width="9.33203125" style="632" customWidth="1"/>
    <col min="8714" max="8714" width="10.44140625" style="632" customWidth="1"/>
    <col min="8715" max="8715" width="8.6640625" style="632" customWidth="1"/>
    <col min="8716" max="8716" width="8.88671875" style="632" customWidth="1"/>
    <col min="8717" max="8717" width="9.6640625" style="632" customWidth="1"/>
    <col min="8718" max="8719" width="9.88671875" style="632" customWidth="1"/>
    <col min="8720" max="8721" width="9.33203125" style="632" customWidth="1"/>
    <col min="8722" max="8722" width="10" style="632" customWidth="1"/>
    <col min="8723" max="8723" width="8.6640625" style="632" customWidth="1"/>
    <col min="8724" max="8724" width="9" style="632" customWidth="1"/>
    <col min="8725" max="8725" width="9.33203125" style="632" customWidth="1"/>
    <col min="8726" max="8727" width="9.6640625" style="632" customWidth="1"/>
    <col min="8728" max="8728" width="8.88671875" style="632" customWidth="1"/>
    <col min="8729" max="8729" width="9.33203125" style="632" customWidth="1"/>
    <col min="8730" max="8730" width="10.33203125" style="632" customWidth="1"/>
    <col min="8731" max="8731" width="11.33203125" style="632" customWidth="1"/>
    <col min="8732" max="8748" width="9.109375" style="632" customWidth="1"/>
    <col min="8749" max="8749" width="9.33203125" style="632" customWidth="1"/>
    <col min="8750" max="8750" width="9.6640625" style="632" customWidth="1"/>
    <col min="8751" max="8751" width="8.5546875" style="632" customWidth="1"/>
    <col min="8752" max="8752" width="10.33203125" style="632" customWidth="1"/>
    <col min="8753" max="8753" width="45.88671875" style="632" customWidth="1"/>
    <col min="8754" max="8960" width="9.109375" style="632"/>
    <col min="8961" max="8961" width="4.33203125" style="632" customWidth="1"/>
    <col min="8962" max="8962" width="13.88671875" style="632" customWidth="1"/>
    <col min="8963" max="8963" width="8.5546875" style="632" customWidth="1"/>
    <col min="8964" max="8964" width="9.33203125" style="632" customWidth="1"/>
    <col min="8965" max="8965" width="8.6640625" style="632" customWidth="1"/>
    <col min="8966" max="8966" width="10.88671875" style="632" customWidth="1"/>
    <col min="8967" max="8967" width="9.6640625" style="632" customWidth="1"/>
    <col min="8968" max="8968" width="8.6640625" style="632" customWidth="1"/>
    <col min="8969" max="8969" width="9.33203125" style="632" customWidth="1"/>
    <col min="8970" max="8970" width="10.44140625" style="632" customWidth="1"/>
    <col min="8971" max="8971" width="8.6640625" style="632" customWidth="1"/>
    <col min="8972" max="8972" width="8.88671875" style="632" customWidth="1"/>
    <col min="8973" max="8973" width="9.6640625" style="632" customWidth="1"/>
    <col min="8974" max="8975" width="9.88671875" style="632" customWidth="1"/>
    <col min="8976" max="8977" width="9.33203125" style="632" customWidth="1"/>
    <col min="8978" max="8978" width="10" style="632" customWidth="1"/>
    <col min="8979" max="8979" width="8.6640625" style="632" customWidth="1"/>
    <col min="8980" max="8980" width="9" style="632" customWidth="1"/>
    <col min="8981" max="8981" width="9.33203125" style="632" customWidth="1"/>
    <col min="8982" max="8983" width="9.6640625" style="632" customWidth="1"/>
    <col min="8984" max="8984" width="8.88671875" style="632" customWidth="1"/>
    <col min="8985" max="8985" width="9.33203125" style="632" customWidth="1"/>
    <col min="8986" max="8986" width="10.33203125" style="632" customWidth="1"/>
    <col min="8987" max="8987" width="11.33203125" style="632" customWidth="1"/>
    <col min="8988" max="9004" width="9.109375" style="632" customWidth="1"/>
    <col min="9005" max="9005" width="9.33203125" style="632" customWidth="1"/>
    <col min="9006" max="9006" width="9.6640625" style="632" customWidth="1"/>
    <col min="9007" max="9007" width="8.5546875" style="632" customWidth="1"/>
    <col min="9008" max="9008" width="10.33203125" style="632" customWidth="1"/>
    <col min="9009" max="9009" width="45.88671875" style="632" customWidth="1"/>
    <col min="9010" max="9216" width="9.109375" style="632"/>
    <col min="9217" max="9217" width="4.33203125" style="632" customWidth="1"/>
    <col min="9218" max="9218" width="13.88671875" style="632" customWidth="1"/>
    <col min="9219" max="9219" width="8.5546875" style="632" customWidth="1"/>
    <col min="9220" max="9220" width="9.33203125" style="632" customWidth="1"/>
    <col min="9221" max="9221" width="8.6640625" style="632" customWidth="1"/>
    <col min="9222" max="9222" width="10.88671875" style="632" customWidth="1"/>
    <col min="9223" max="9223" width="9.6640625" style="632" customWidth="1"/>
    <col min="9224" max="9224" width="8.6640625" style="632" customWidth="1"/>
    <col min="9225" max="9225" width="9.33203125" style="632" customWidth="1"/>
    <col min="9226" max="9226" width="10.44140625" style="632" customWidth="1"/>
    <col min="9227" max="9227" width="8.6640625" style="632" customWidth="1"/>
    <col min="9228" max="9228" width="8.88671875" style="632" customWidth="1"/>
    <col min="9229" max="9229" width="9.6640625" style="632" customWidth="1"/>
    <col min="9230" max="9231" width="9.88671875" style="632" customWidth="1"/>
    <col min="9232" max="9233" width="9.33203125" style="632" customWidth="1"/>
    <col min="9234" max="9234" width="10" style="632" customWidth="1"/>
    <col min="9235" max="9235" width="8.6640625" style="632" customWidth="1"/>
    <col min="9236" max="9236" width="9" style="632" customWidth="1"/>
    <col min="9237" max="9237" width="9.33203125" style="632" customWidth="1"/>
    <col min="9238" max="9239" width="9.6640625" style="632" customWidth="1"/>
    <col min="9240" max="9240" width="8.88671875" style="632" customWidth="1"/>
    <col min="9241" max="9241" width="9.33203125" style="632" customWidth="1"/>
    <col min="9242" max="9242" width="10.33203125" style="632" customWidth="1"/>
    <col min="9243" max="9243" width="11.33203125" style="632" customWidth="1"/>
    <col min="9244" max="9260" width="9.109375" style="632" customWidth="1"/>
    <col min="9261" max="9261" width="9.33203125" style="632" customWidth="1"/>
    <col min="9262" max="9262" width="9.6640625" style="632" customWidth="1"/>
    <col min="9263" max="9263" width="8.5546875" style="632" customWidth="1"/>
    <col min="9264" max="9264" width="10.33203125" style="632" customWidth="1"/>
    <col min="9265" max="9265" width="45.88671875" style="632" customWidth="1"/>
    <col min="9266" max="9472" width="9.109375" style="632"/>
    <col min="9473" max="9473" width="4.33203125" style="632" customWidth="1"/>
    <col min="9474" max="9474" width="13.88671875" style="632" customWidth="1"/>
    <col min="9475" max="9475" width="8.5546875" style="632" customWidth="1"/>
    <col min="9476" max="9476" width="9.33203125" style="632" customWidth="1"/>
    <col min="9477" max="9477" width="8.6640625" style="632" customWidth="1"/>
    <col min="9478" max="9478" width="10.88671875" style="632" customWidth="1"/>
    <col min="9479" max="9479" width="9.6640625" style="632" customWidth="1"/>
    <col min="9480" max="9480" width="8.6640625" style="632" customWidth="1"/>
    <col min="9481" max="9481" width="9.33203125" style="632" customWidth="1"/>
    <col min="9482" max="9482" width="10.44140625" style="632" customWidth="1"/>
    <col min="9483" max="9483" width="8.6640625" style="632" customWidth="1"/>
    <col min="9484" max="9484" width="8.88671875" style="632" customWidth="1"/>
    <col min="9485" max="9485" width="9.6640625" style="632" customWidth="1"/>
    <col min="9486" max="9487" width="9.88671875" style="632" customWidth="1"/>
    <col min="9488" max="9489" width="9.33203125" style="632" customWidth="1"/>
    <col min="9490" max="9490" width="10" style="632" customWidth="1"/>
    <col min="9491" max="9491" width="8.6640625" style="632" customWidth="1"/>
    <col min="9492" max="9492" width="9" style="632" customWidth="1"/>
    <col min="9493" max="9493" width="9.33203125" style="632" customWidth="1"/>
    <col min="9494" max="9495" width="9.6640625" style="632" customWidth="1"/>
    <col min="9496" max="9496" width="8.88671875" style="632" customWidth="1"/>
    <col min="9497" max="9497" width="9.33203125" style="632" customWidth="1"/>
    <col min="9498" max="9498" width="10.33203125" style="632" customWidth="1"/>
    <col min="9499" max="9499" width="11.33203125" style="632" customWidth="1"/>
    <col min="9500" max="9516" width="9.109375" style="632" customWidth="1"/>
    <col min="9517" max="9517" width="9.33203125" style="632" customWidth="1"/>
    <col min="9518" max="9518" width="9.6640625" style="632" customWidth="1"/>
    <col min="9519" max="9519" width="8.5546875" style="632" customWidth="1"/>
    <col min="9520" max="9520" width="10.33203125" style="632" customWidth="1"/>
    <col min="9521" max="9521" width="45.88671875" style="632" customWidth="1"/>
    <col min="9522" max="9728" width="9.109375" style="632"/>
    <col min="9729" max="9729" width="4.33203125" style="632" customWidth="1"/>
    <col min="9730" max="9730" width="13.88671875" style="632" customWidth="1"/>
    <col min="9731" max="9731" width="8.5546875" style="632" customWidth="1"/>
    <col min="9732" max="9732" width="9.33203125" style="632" customWidth="1"/>
    <col min="9733" max="9733" width="8.6640625" style="632" customWidth="1"/>
    <col min="9734" max="9734" width="10.88671875" style="632" customWidth="1"/>
    <col min="9735" max="9735" width="9.6640625" style="632" customWidth="1"/>
    <col min="9736" max="9736" width="8.6640625" style="632" customWidth="1"/>
    <col min="9737" max="9737" width="9.33203125" style="632" customWidth="1"/>
    <col min="9738" max="9738" width="10.44140625" style="632" customWidth="1"/>
    <col min="9739" max="9739" width="8.6640625" style="632" customWidth="1"/>
    <col min="9740" max="9740" width="8.88671875" style="632" customWidth="1"/>
    <col min="9741" max="9741" width="9.6640625" style="632" customWidth="1"/>
    <col min="9742" max="9743" width="9.88671875" style="632" customWidth="1"/>
    <col min="9744" max="9745" width="9.33203125" style="632" customWidth="1"/>
    <col min="9746" max="9746" width="10" style="632" customWidth="1"/>
    <col min="9747" max="9747" width="8.6640625" style="632" customWidth="1"/>
    <col min="9748" max="9748" width="9" style="632" customWidth="1"/>
    <col min="9749" max="9749" width="9.33203125" style="632" customWidth="1"/>
    <col min="9750" max="9751" width="9.6640625" style="632" customWidth="1"/>
    <col min="9752" max="9752" width="8.88671875" style="632" customWidth="1"/>
    <col min="9753" max="9753" width="9.33203125" style="632" customWidth="1"/>
    <col min="9754" max="9754" width="10.33203125" style="632" customWidth="1"/>
    <col min="9755" max="9755" width="11.33203125" style="632" customWidth="1"/>
    <col min="9756" max="9772" width="9.109375" style="632" customWidth="1"/>
    <col min="9773" max="9773" width="9.33203125" style="632" customWidth="1"/>
    <col min="9774" max="9774" width="9.6640625" style="632" customWidth="1"/>
    <col min="9775" max="9775" width="8.5546875" style="632" customWidth="1"/>
    <col min="9776" max="9776" width="10.33203125" style="632" customWidth="1"/>
    <col min="9777" max="9777" width="45.88671875" style="632" customWidth="1"/>
    <col min="9778" max="9984" width="9.109375" style="632"/>
    <col min="9985" max="9985" width="4.33203125" style="632" customWidth="1"/>
    <col min="9986" max="9986" width="13.88671875" style="632" customWidth="1"/>
    <col min="9987" max="9987" width="8.5546875" style="632" customWidth="1"/>
    <col min="9988" max="9988" width="9.33203125" style="632" customWidth="1"/>
    <col min="9989" max="9989" width="8.6640625" style="632" customWidth="1"/>
    <col min="9990" max="9990" width="10.88671875" style="632" customWidth="1"/>
    <col min="9991" max="9991" width="9.6640625" style="632" customWidth="1"/>
    <col min="9992" max="9992" width="8.6640625" style="632" customWidth="1"/>
    <col min="9993" max="9993" width="9.33203125" style="632" customWidth="1"/>
    <col min="9994" max="9994" width="10.44140625" style="632" customWidth="1"/>
    <col min="9995" max="9995" width="8.6640625" style="632" customWidth="1"/>
    <col min="9996" max="9996" width="8.88671875" style="632" customWidth="1"/>
    <col min="9997" max="9997" width="9.6640625" style="632" customWidth="1"/>
    <col min="9998" max="9999" width="9.88671875" style="632" customWidth="1"/>
    <col min="10000" max="10001" width="9.33203125" style="632" customWidth="1"/>
    <col min="10002" max="10002" width="10" style="632" customWidth="1"/>
    <col min="10003" max="10003" width="8.6640625" style="632" customWidth="1"/>
    <col min="10004" max="10004" width="9" style="632" customWidth="1"/>
    <col min="10005" max="10005" width="9.33203125" style="632" customWidth="1"/>
    <col min="10006" max="10007" width="9.6640625" style="632" customWidth="1"/>
    <col min="10008" max="10008" width="8.88671875" style="632" customWidth="1"/>
    <col min="10009" max="10009" width="9.33203125" style="632" customWidth="1"/>
    <col min="10010" max="10010" width="10.33203125" style="632" customWidth="1"/>
    <col min="10011" max="10011" width="11.33203125" style="632" customWidth="1"/>
    <col min="10012" max="10028" width="9.109375" style="632" customWidth="1"/>
    <col min="10029" max="10029" width="9.33203125" style="632" customWidth="1"/>
    <col min="10030" max="10030" width="9.6640625" style="632" customWidth="1"/>
    <col min="10031" max="10031" width="8.5546875" style="632" customWidth="1"/>
    <col min="10032" max="10032" width="10.33203125" style="632" customWidth="1"/>
    <col min="10033" max="10033" width="45.88671875" style="632" customWidth="1"/>
    <col min="10034" max="10240" width="9.109375" style="632"/>
    <col min="10241" max="10241" width="4.33203125" style="632" customWidth="1"/>
    <col min="10242" max="10242" width="13.88671875" style="632" customWidth="1"/>
    <col min="10243" max="10243" width="8.5546875" style="632" customWidth="1"/>
    <col min="10244" max="10244" width="9.33203125" style="632" customWidth="1"/>
    <col min="10245" max="10245" width="8.6640625" style="632" customWidth="1"/>
    <col min="10246" max="10246" width="10.88671875" style="632" customWidth="1"/>
    <col min="10247" max="10247" width="9.6640625" style="632" customWidth="1"/>
    <col min="10248" max="10248" width="8.6640625" style="632" customWidth="1"/>
    <col min="10249" max="10249" width="9.33203125" style="632" customWidth="1"/>
    <col min="10250" max="10250" width="10.44140625" style="632" customWidth="1"/>
    <col min="10251" max="10251" width="8.6640625" style="632" customWidth="1"/>
    <col min="10252" max="10252" width="8.88671875" style="632" customWidth="1"/>
    <col min="10253" max="10253" width="9.6640625" style="632" customWidth="1"/>
    <col min="10254" max="10255" width="9.88671875" style="632" customWidth="1"/>
    <col min="10256" max="10257" width="9.33203125" style="632" customWidth="1"/>
    <col min="10258" max="10258" width="10" style="632" customWidth="1"/>
    <col min="10259" max="10259" width="8.6640625" style="632" customWidth="1"/>
    <col min="10260" max="10260" width="9" style="632" customWidth="1"/>
    <col min="10261" max="10261" width="9.33203125" style="632" customWidth="1"/>
    <col min="10262" max="10263" width="9.6640625" style="632" customWidth="1"/>
    <col min="10264" max="10264" width="8.88671875" style="632" customWidth="1"/>
    <col min="10265" max="10265" width="9.33203125" style="632" customWidth="1"/>
    <col min="10266" max="10266" width="10.33203125" style="632" customWidth="1"/>
    <col min="10267" max="10267" width="11.33203125" style="632" customWidth="1"/>
    <col min="10268" max="10284" width="9.109375" style="632" customWidth="1"/>
    <col min="10285" max="10285" width="9.33203125" style="632" customWidth="1"/>
    <col min="10286" max="10286" width="9.6640625" style="632" customWidth="1"/>
    <col min="10287" max="10287" width="8.5546875" style="632" customWidth="1"/>
    <col min="10288" max="10288" width="10.33203125" style="632" customWidth="1"/>
    <col min="10289" max="10289" width="45.88671875" style="632" customWidth="1"/>
    <col min="10290" max="10496" width="9.109375" style="632"/>
    <col min="10497" max="10497" width="4.33203125" style="632" customWidth="1"/>
    <col min="10498" max="10498" width="13.88671875" style="632" customWidth="1"/>
    <col min="10499" max="10499" width="8.5546875" style="632" customWidth="1"/>
    <col min="10500" max="10500" width="9.33203125" style="632" customWidth="1"/>
    <col min="10501" max="10501" width="8.6640625" style="632" customWidth="1"/>
    <col min="10502" max="10502" width="10.88671875" style="632" customWidth="1"/>
    <col min="10503" max="10503" width="9.6640625" style="632" customWidth="1"/>
    <col min="10504" max="10504" width="8.6640625" style="632" customWidth="1"/>
    <col min="10505" max="10505" width="9.33203125" style="632" customWidth="1"/>
    <col min="10506" max="10506" width="10.44140625" style="632" customWidth="1"/>
    <col min="10507" max="10507" width="8.6640625" style="632" customWidth="1"/>
    <col min="10508" max="10508" width="8.88671875" style="632" customWidth="1"/>
    <col min="10509" max="10509" width="9.6640625" style="632" customWidth="1"/>
    <col min="10510" max="10511" width="9.88671875" style="632" customWidth="1"/>
    <col min="10512" max="10513" width="9.33203125" style="632" customWidth="1"/>
    <col min="10514" max="10514" width="10" style="632" customWidth="1"/>
    <col min="10515" max="10515" width="8.6640625" style="632" customWidth="1"/>
    <col min="10516" max="10516" width="9" style="632" customWidth="1"/>
    <col min="10517" max="10517" width="9.33203125" style="632" customWidth="1"/>
    <col min="10518" max="10519" width="9.6640625" style="632" customWidth="1"/>
    <col min="10520" max="10520" width="8.88671875" style="632" customWidth="1"/>
    <col min="10521" max="10521" width="9.33203125" style="632" customWidth="1"/>
    <col min="10522" max="10522" width="10.33203125" style="632" customWidth="1"/>
    <col min="10523" max="10523" width="11.33203125" style="632" customWidth="1"/>
    <col min="10524" max="10540" width="9.109375" style="632" customWidth="1"/>
    <col min="10541" max="10541" width="9.33203125" style="632" customWidth="1"/>
    <col min="10542" max="10542" width="9.6640625" style="632" customWidth="1"/>
    <col min="10543" max="10543" width="8.5546875" style="632" customWidth="1"/>
    <col min="10544" max="10544" width="10.33203125" style="632" customWidth="1"/>
    <col min="10545" max="10545" width="45.88671875" style="632" customWidth="1"/>
    <col min="10546" max="10752" width="9.109375" style="632"/>
    <col min="10753" max="10753" width="4.33203125" style="632" customWidth="1"/>
    <col min="10754" max="10754" width="13.88671875" style="632" customWidth="1"/>
    <col min="10755" max="10755" width="8.5546875" style="632" customWidth="1"/>
    <col min="10756" max="10756" width="9.33203125" style="632" customWidth="1"/>
    <col min="10757" max="10757" width="8.6640625" style="632" customWidth="1"/>
    <col min="10758" max="10758" width="10.88671875" style="632" customWidth="1"/>
    <col min="10759" max="10759" width="9.6640625" style="632" customWidth="1"/>
    <col min="10760" max="10760" width="8.6640625" style="632" customWidth="1"/>
    <col min="10761" max="10761" width="9.33203125" style="632" customWidth="1"/>
    <col min="10762" max="10762" width="10.44140625" style="632" customWidth="1"/>
    <col min="10763" max="10763" width="8.6640625" style="632" customWidth="1"/>
    <col min="10764" max="10764" width="8.88671875" style="632" customWidth="1"/>
    <col min="10765" max="10765" width="9.6640625" style="632" customWidth="1"/>
    <col min="10766" max="10767" width="9.88671875" style="632" customWidth="1"/>
    <col min="10768" max="10769" width="9.33203125" style="632" customWidth="1"/>
    <col min="10770" max="10770" width="10" style="632" customWidth="1"/>
    <col min="10771" max="10771" width="8.6640625" style="632" customWidth="1"/>
    <col min="10772" max="10772" width="9" style="632" customWidth="1"/>
    <col min="10773" max="10773" width="9.33203125" style="632" customWidth="1"/>
    <col min="10774" max="10775" width="9.6640625" style="632" customWidth="1"/>
    <col min="10776" max="10776" width="8.88671875" style="632" customWidth="1"/>
    <col min="10777" max="10777" width="9.33203125" style="632" customWidth="1"/>
    <col min="10778" max="10778" width="10.33203125" style="632" customWidth="1"/>
    <col min="10779" max="10779" width="11.33203125" style="632" customWidth="1"/>
    <col min="10780" max="10796" width="9.109375" style="632" customWidth="1"/>
    <col min="10797" max="10797" width="9.33203125" style="632" customWidth="1"/>
    <col min="10798" max="10798" width="9.6640625" style="632" customWidth="1"/>
    <col min="10799" max="10799" width="8.5546875" style="632" customWidth="1"/>
    <col min="10800" max="10800" width="10.33203125" style="632" customWidth="1"/>
    <col min="10801" max="10801" width="45.88671875" style="632" customWidth="1"/>
    <col min="10802" max="11008" width="9.109375" style="632"/>
    <col min="11009" max="11009" width="4.33203125" style="632" customWidth="1"/>
    <col min="11010" max="11010" width="13.88671875" style="632" customWidth="1"/>
    <col min="11011" max="11011" width="8.5546875" style="632" customWidth="1"/>
    <col min="11012" max="11012" width="9.33203125" style="632" customWidth="1"/>
    <col min="11013" max="11013" width="8.6640625" style="632" customWidth="1"/>
    <col min="11014" max="11014" width="10.88671875" style="632" customWidth="1"/>
    <col min="11015" max="11015" width="9.6640625" style="632" customWidth="1"/>
    <col min="11016" max="11016" width="8.6640625" style="632" customWidth="1"/>
    <col min="11017" max="11017" width="9.33203125" style="632" customWidth="1"/>
    <col min="11018" max="11018" width="10.44140625" style="632" customWidth="1"/>
    <col min="11019" max="11019" width="8.6640625" style="632" customWidth="1"/>
    <col min="11020" max="11020" width="8.88671875" style="632" customWidth="1"/>
    <col min="11021" max="11021" width="9.6640625" style="632" customWidth="1"/>
    <col min="11022" max="11023" width="9.88671875" style="632" customWidth="1"/>
    <col min="11024" max="11025" width="9.33203125" style="632" customWidth="1"/>
    <col min="11026" max="11026" width="10" style="632" customWidth="1"/>
    <col min="11027" max="11027" width="8.6640625" style="632" customWidth="1"/>
    <col min="11028" max="11028" width="9" style="632" customWidth="1"/>
    <col min="11029" max="11029" width="9.33203125" style="632" customWidth="1"/>
    <col min="11030" max="11031" width="9.6640625" style="632" customWidth="1"/>
    <col min="11032" max="11032" width="8.88671875" style="632" customWidth="1"/>
    <col min="11033" max="11033" width="9.33203125" style="632" customWidth="1"/>
    <col min="11034" max="11034" width="10.33203125" style="632" customWidth="1"/>
    <col min="11035" max="11035" width="11.33203125" style="632" customWidth="1"/>
    <col min="11036" max="11052" width="9.109375" style="632" customWidth="1"/>
    <col min="11053" max="11053" width="9.33203125" style="632" customWidth="1"/>
    <col min="11054" max="11054" width="9.6640625" style="632" customWidth="1"/>
    <col min="11055" max="11055" width="8.5546875" style="632" customWidth="1"/>
    <col min="11056" max="11056" width="10.33203125" style="632" customWidth="1"/>
    <col min="11057" max="11057" width="45.88671875" style="632" customWidth="1"/>
    <col min="11058" max="11264" width="9.109375" style="632"/>
    <col min="11265" max="11265" width="4.33203125" style="632" customWidth="1"/>
    <col min="11266" max="11266" width="13.88671875" style="632" customWidth="1"/>
    <col min="11267" max="11267" width="8.5546875" style="632" customWidth="1"/>
    <col min="11268" max="11268" width="9.33203125" style="632" customWidth="1"/>
    <col min="11269" max="11269" width="8.6640625" style="632" customWidth="1"/>
    <col min="11270" max="11270" width="10.88671875" style="632" customWidth="1"/>
    <col min="11271" max="11271" width="9.6640625" style="632" customWidth="1"/>
    <col min="11272" max="11272" width="8.6640625" style="632" customWidth="1"/>
    <col min="11273" max="11273" width="9.33203125" style="632" customWidth="1"/>
    <col min="11274" max="11274" width="10.44140625" style="632" customWidth="1"/>
    <col min="11275" max="11275" width="8.6640625" style="632" customWidth="1"/>
    <col min="11276" max="11276" width="8.88671875" style="632" customWidth="1"/>
    <col min="11277" max="11277" width="9.6640625" style="632" customWidth="1"/>
    <col min="11278" max="11279" width="9.88671875" style="632" customWidth="1"/>
    <col min="11280" max="11281" width="9.33203125" style="632" customWidth="1"/>
    <col min="11282" max="11282" width="10" style="632" customWidth="1"/>
    <col min="11283" max="11283" width="8.6640625" style="632" customWidth="1"/>
    <col min="11284" max="11284" width="9" style="632" customWidth="1"/>
    <col min="11285" max="11285" width="9.33203125" style="632" customWidth="1"/>
    <col min="11286" max="11287" width="9.6640625" style="632" customWidth="1"/>
    <col min="11288" max="11288" width="8.88671875" style="632" customWidth="1"/>
    <col min="11289" max="11289" width="9.33203125" style="632" customWidth="1"/>
    <col min="11290" max="11290" width="10.33203125" style="632" customWidth="1"/>
    <col min="11291" max="11291" width="11.33203125" style="632" customWidth="1"/>
    <col min="11292" max="11308" width="9.109375" style="632" customWidth="1"/>
    <col min="11309" max="11309" width="9.33203125" style="632" customWidth="1"/>
    <col min="11310" max="11310" width="9.6640625" style="632" customWidth="1"/>
    <col min="11311" max="11311" width="8.5546875" style="632" customWidth="1"/>
    <col min="11312" max="11312" width="10.33203125" style="632" customWidth="1"/>
    <col min="11313" max="11313" width="45.88671875" style="632" customWidth="1"/>
    <col min="11314" max="11520" width="9.109375" style="632"/>
    <col min="11521" max="11521" width="4.33203125" style="632" customWidth="1"/>
    <col min="11522" max="11522" width="13.88671875" style="632" customWidth="1"/>
    <col min="11523" max="11523" width="8.5546875" style="632" customWidth="1"/>
    <col min="11524" max="11524" width="9.33203125" style="632" customWidth="1"/>
    <col min="11525" max="11525" width="8.6640625" style="632" customWidth="1"/>
    <col min="11526" max="11526" width="10.88671875" style="632" customWidth="1"/>
    <col min="11527" max="11527" width="9.6640625" style="632" customWidth="1"/>
    <col min="11528" max="11528" width="8.6640625" style="632" customWidth="1"/>
    <col min="11529" max="11529" width="9.33203125" style="632" customWidth="1"/>
    <col min="11530" max="11530" width="10.44140625" style="632" customWidth="1"/>
    <col min="11531" max="11531" width="8.6640625" style="632" customWidth="1"/>
    <col min="11532" max="11532" width="8.88671875" style="632" customWidth="1"/>
    <col min="11533" max="11533" width="9.6640625" style="632" customWidth="1"/>
    <col min="11534" max="11535" width="9.88671875" style="632" customWidth="1"/>
    <col min="11536" max="11537" width="9.33203125" style="632" customWidth="1"/>
    <col min="11538" max="11538" width="10" style="632" customWidth="1"/>
    <col min="11539" max="11539" width="8.6640625" style="632" customWidth="1"/>
    <col min="11540" max="11540" width="9" style="632" customWidth="1"/>
    <col min="11541" max="11541" width="9.33203125" style="632" customWidth="1"/>
    <col min="11542" max="11543" width="9.6640625" style="632" customWidth="1"/>
    <col min="11544" max="11544" width="8.88671875" style="632" customWidth="1"/>
    <col min="11545" max="11545" width="9.33203125" style="632" customWidth="1"/>
    <col min="11546" max="11546" width="10.33203125" style="632" customWidth="1"/>
    <col min="11547" max="11547" width="11.33203125" style="632" customWidth="1"/>
    <col min="11548" max="11564" width="9.109375" style="632" customWidth="1"/>
    <col min="11565" max="11565" width="9.33203125" style="632" customWidth="1"/>
    <col min="11566" max="11566" width="9.6640625" style="632" customWidth="1"/>
    <col min="11567" max="11567" width="8.5546875" style="632" customWidth="1"/>
    <col min="11568" max="11568" width="10.33203125" style="632" customWidth="1"/>
    <col min="11569" max="11569" width="45.88671875" style="632" customWidth="1"/>
    <col min="11570" max="11776" width="9.109375" style="632"/>
    <col min="11777" max="11777" width="4.33203125" style="632" customWidth="1"/>
    <col min="11778" max="11778" width="13.88671875" style="632" customWidth="1"/>
    <col min="11779" max="11779" width="8.5546875" style="632" customWidth="1"/>
    <col min="11780" max="11780" width="9.33203125" style="632" customWidth="1"/>
    <col min="11781" max="11781" width="8.6640625" style="632" customWidth="1"/>
    <col min="11782" max="11782" width="10.88671875" style="632" customWidth="1"/>
    <col min="11783" max="11783" width="9.6640625" style="632" customWidth="1"/>
    <col min="11784" max="11784" width="8.6640625" style="632" customWidth="1"/>
    <col min="11785" max="11785" width="9.33203125" style="632" customWidth="1"/>
    <col min="11786" max="11786" width="10.44140625" style="632" customWidth="1"/>
    <col min="11787" max="11787" width="8.6640625" style="632" customWidth="1"/>
    <col min="11788" max="11788" width="8.88671875" style="632" customWidth="1"/>
    <col min="11789" max="11789" width="9.6640625" style="632" customWidth="1"/>
    <col min="11790" max="11791" width="9.88671875" style="632" customWidth="1"/>
    <col min="11792" max="11793" width="9.33203125" style="632" customWidth="1"/>
    <col min="11794" max="11794" width="10" style="632" customWidth="1"/>
    <col min="11795" max="11795" width="8.6640625" style="632" customWidth="1"/>
    <col min="11796" max="11796" width="9" style="632" customWidth="1"/>
    <col min="11797" max="11797" width="9.33203125" style="632" customWidth="1"/>
    <col min="11798" max="11799" width="9.6640625" style="632" customWidth="1"/>
    <col min="11800" max="11800" width="8.88671875" style="632" customWidth="1"/>
    <col min="11801" max="11801" width="9.33203125" style="632" customWidth="1"/>
    <col min="11802" max="11802" width="10.33203125" style="632" customWidth="1"/>
    <col min="11803" max="11803" width="11.33203125" style="632" customWidth="1"/>
    <col min="11804" max="11820" width="9.109375" style="632" customWidth="1"/>
    <col min="11821" max="11821" width="9.33203125" style="632" customWidth="1"/>
    <col min="11822" max="11822" width="9.6640625" style="632" customWidth="1"/>
    <col min="11823" max="11823" width="8.5546875" style="632" customWidth="1"/>
    <col min="11824" max="11824" width="10.33203125" style="632" customWidth="1"/>
    <col min="11825" max="11825" width="45.88671875" style="632" customWidth="1"/>
    <col min="11826" max="12032" width="9.109375" style="632"/>
    <col min="12033" max="12033" width="4.33203125" style="632" customWidth="1"/>
    <col min="12034" max="12034" width="13.88671875" style="632" customWidth="1"/>
    <col min="12035" max="12035" width="8.5546875" style="632" customWidth="1"/>
    <col min="12036" max="12036" width="9.33203125" style="632" customWidth="1"/>
    <col min="12037" max="12037" width="8.6640625" style="632" customWidth="1"/>
    <col min="12038" max="12038" width="10.88671875" style="632" customWidth="1"/>
    <col min="12039" max="12039" width="9.6640625" style="632" customWidth="1"/>
    <col min="12040" max="12040" width="8.6640625" style="632" customWidth="1"/>
    <col min="12041" max="12041" width="9.33203125" style="632" customWidth="1"/>
    <col min="12042" max="12042" width="10.44140625" style="632" customWidth="1"/>
    <col min="12043" max="12043" width="8.6640625" style="632" customWidth="1"/>
    <col min="12044" max="12044" width="8.88671875" style="632" customWidth="1"/>
    <col min="12045" max="12045" width="9.6640625" style="632" customWidth="1"/>
    <col min="12046" max="12047" width="9.88671875" style="632" customWidth="1"/>
    <col min="12048" max="12049" width="9.33203125" style="632" customWidth="1"/>
    <col min="12050" max="12050" width="10" style="632" customWidth="1"/>
    <col min="12051" max="12051" width="8.6640625" style="632" customWidth="1"/>
    <col min="12052" max="12052" width="9" style="632" customWidth="1"/>
    <col min="12053" max="12053" width="9.33203125" style="632" customWidth="1"/>
    <col min="12054" max="12055" width="9.6640625" style="632" customWidth="1"/>
    <col min="12056" max="12056" width="8.88671875" style="632" customWidth="1"/>
    <col min="12057" max="12057" width="9.33203125" style="632" customWidth="1"/>
    <col min="12058" max="12058" width="10.33203125" style="632" customWidth="1"/>
    <col min="12059" max="12059" width="11.33203125" style="632" customWidth="1"/>
    <col min="12060" max="12076" width="9.109375" style="632" customWidth="1"/>
    <col min="12077" max="12077" width="9.33203125" style="632" customWidth="1"/>
    <col min="12078" max="12078" width="9.6640625" style="632" customWidth="1"/>
    <col min="12079" max="12079" width="8.5546875" style="632" customWidth="1"/>
    <col min="12080" max="12080" width="10.33203125" style="632" customWidth="1"/>
    <col min="12081" max="12081" width="45.88671875" style="632" customWidth="1"/>
    <col min="12082" max="12288" width="9.109375" style="632"/>
    <col min="12289" max="12289" width="4.33203125" style="632" customWidth="1"/>
    <col min="12290" max="12290" width="13.88671875" style="632" customWidth="1"/>
    <col min="12291" max="12291" width="8.5546875" style="632" customWidth="1"/>
    <col min="12292" max="12292" width="9.33203125" style="632" customWidth="1"/>
    <col min="12293" max="12293" width="8.6640625" style="632" customWidth="1"/>
    <col min="12294" max="12294" width="10.88671875" style="632" customWidth="1"/>
    <col min="12295" max="12295" width="9.6640625" style="632" customWidth="1"/>
    <col min="12296" max="12296" width="8.6640625" style="632" customWidth="1"/>
    <col min="12297" max="12297" width="9.33203125" style="632" customWidth="1"/>
    <col min="12298" max="12298" width="10.44140625" style="632" customWidth="1"/>
    <col min="12299" max="12299" width="8.6640625" style="632" customWidth="1"/>
    <col min="12300" max="12300" width="8.88671875" style="632" customWidth="1"/>
    <col min="12301" max="12301" width="9.6640625" style="632" customWidth="1"/>
    <col min="12302" max="12303" width="9.88671875" style="632" customWidth="1"/>
    <col min="12304" max="12305" width="9.33203125" style="632" customWidth="1"/>
    <col min="12306" max="12306" width="10" style="632" customWidth="1"/>
    <col min="12307" max="12307" width="8.6640625" style="632" customWidth="1"/>
    <col min="12308" max="12308" width="9" style="632" customWidth="1"/>
    <col min="12309" max="12309" width="9.33203125" style="632" customWidth="1"/>
    <col min="12310" max="12311" width="9.6640625" style="632" customWidth="1"/>
    <col min="12312" max="12312" width="8.88671875" style="632" customWidth="1"/>
    <col min="12313" max="12313" width="9.33203125" style="632" customWidth="1"/>
    <col min="12314" max="12314" width="10.33203125" style="632" customWidth="1"/>
    <col min="12315" max="12315" width="11.33203125" style="632" customWidth="1"/>
    <col min="12316" max="12332" width="9.109375" style="632" customWidth="1"/>
    <col min="12333" max="12333" width="9.33203125" style="632" customWidth="1"/>
    <col min="12334" max="12334" width="9.6640625" style="632" customWidth="1"/>
    <col min="12335" max="12335" width="8.5546875" style="632" customWidth="1"/>
    <col min="12336" max="12336" width="10.33203125" style="632" customWidth="1"/>
    <col min="12337" max="12337" width="45.88671875" style="632" customWidth="1"/>
    <col min="12338" max="12544" width="9.109375" style="632"/>
    <col min="12545" max="12545" width="4.33203125" style="632" customWidth="1"/>
    <col min="12546" max="12546" width="13.88671875" style="632" customWidth="1"/>
    <col min="12547" max="12547" width="8.5546875" style="632" customWidth="1"/>
    <col min="12548" max="12548" width="9.33203125" style="632" customWidth="1"/>
    <col min="12549" max="12549" width="8.6640625" style="632" customWidth="1"/>
    <col min="12550" max="12550" width="10.88671875" style="632" customWidth="1"/>
    <col min="12551" max="12551" width="9.6640625" style="632" customWidth="1"/>
    <col min="12552" max="12552" width="8.6640625" style="632" customWidth="1"/>
    <col min="12553" max="12553" width="9.33203125" style="632" customWidth="1"/>
    <col min="12554" max="12554" width="10.44140625" style="632" customWidth="1"/>
    <col min="12555" max="12555" width="8.6640625" style="632" customWidth="1"/>
    <col min="12556" max="12556" width="8.88671875" style="632" customWidth="1"/>
    <col min="12557" max="12557" width="9.6640625" style="632" customWidth="1"/>
    <col min="12558" max="12559" width="9.88671875" style="632" customWidth="1"/>
    <col min="12560" max="12561" width="9.33203125" style="632" customWidth="1"/>
    <col min="12562" max="12562" width="10" style="632" customWidth="1"/>
    <col min="12563" max="12563" width="8.6640625" style="632" customWidth="1"/>
    <col min="12564" max="12564" width="9" style="632" customWidth="1"/>
    <col min="12565" max="12565" width="9.33203125" style="632" customWidth="1"/>
    <col min="12566" max="12567" width="9.6640625" style="632" customWidth="1"/>
    <col min="12568" max="12568" width="8.88671875" style="632" customWidth="1"/>
    <col min="12569" max="12569" width="9.33203125" style="632" customWidth="1"/>
    <col min="12570" max="12570" width="10.33203125" style="632" customWidth="1"/>
    <col min="12571" max="12571" width="11.33203125" style="632" customWidth="1"/>
    <col min="12572" max="12588" width="9.109375" style="632" customWidth="1"/>
    <col min="12589" max="12589" width="9.33203125" style="632" customWidth="1"/>
    <col min="12590" max="12590" width="9.6640625" style="632" customWidth="1"/>
    <col min="12591" max="12591" width="8.5546875" style="632" customWidth="1"/>
    <col min="12592" max="12592" width="10.33203125" style="632" customWidth="1"/>
    <col min="12593" max="12593" width="45.88671875" style="632" customWidth="1"/>
    <col min="12594" max="12800" width="9.109375" style="632"/>
    <col min="12801" max="12801" width="4.33203125" style="632" customWidth="1"/>
    <col min="12802" max="12802" width="13.88671875" style="632" customWidth="1"/>
    <col min="12803" max="12803" width="8.5546875" style="632" customWidth="1"/>
    <col min="12804" max="12804" width="9.33203125" style="632" customWidth="1"/>
    <col min="12805" max="12805" width="8.6640625" style="632" customWidth="1"/>
    <col min="12806" max="12806" width="10.88671875" style="632" customWidth="1"/>
    <col min="12807" max="12807" width="9.6640625" style="632" customWidth="1"/>
    <col min="12808" max="12808" width="8.6640625" style="632" customWidth="1"/>
    <col min="12809" max="12809" width="9.33203125" style="632" customWidth="1"/>
    <col min="12810" max="12810" width="10.44140625" style="632" customWidth="1"/>
    <col min="12811" max="12811" width="8.6640625" style="632" customWidth="1"/>
    <col min="12812" max="12812" width="8.88671875" style="632" customWidth="1"/>
    <col min="12813" max="12813" width="9.6640625" style="632" customWidth="1"/>
    <col min="12814" max="12815" width="9.88671875" style="632" customWidth="1"/>
    <col min="12816" max="12817" width="9.33203125" style="632" customWidth="1"/>
    <col min="12818" max="12818" width="10" style="632" customWidth="1"/>
    <col min="12819" max="12819" width="8.6640625" style="632" customWidth="1"/>
    <col min="12820" max="12820" width="9" style="632" customWidth="1"/>
    <col min="12821" max="12821" width="9.33203125" style="632" customWidth="1"/>
    <col min="12822" max="12823" width="9.6640625" style="632" customWidth="1"/>
    <col min="12824" max="12824" width="8.88671875" style="632" customWidth="1"/>
    <col min="12825" max="12825" width="9.33203125" style="632" customWidth="1"/>
    <col min="12826" max="12826" width="10.33203125" style="632" customWidth="1"/>
    <col min="12827" max="12827" width="11.33203125" style="632" customWidth="1"/>
    <col min="12828" max="12844" width="9.109375" style="632" customWidth="1"/>
    <col min="12845" max="12845" width="9.33203125" style="632" customWidth="1"/>
    <col min="12846" max="12846" width="9.6640625" style="632" customWidth="1"/>
    <col min="12847" max="12847" width="8.5546875" style="632" customWidth="1"/>
    <col min="12848" max="12848" width="10.33203125" style="632" customWidth="1"/>
    <col min="12849" max="12849" width="45.88671875" style="632" customWidth="1"/>
    <col min="12850" max="13056" width="9.109375" style="632"/>
    <col min="13057" max="13057" width="4.33203125" style="632" customWidth="1"/>
    <col min="13058" max="13058" width="13.88671875" style="632" customWidth="1"/>
    <col min="13059" max="13059" width="8.5546875" style="632" customWidth="1"/>
    <col min="13060" max="13060" width="9.33203125" style="632" customWidth="1"/>
    <col min="13061" max="13061" width="8.6640625" style="632" customWidth="1"/>
    <col min="13062" max="13062" width="10.88671875" style="632" customWidth="1"/>
    <col min="13063" max="13063" width="9.6640625" style="632" customWidth="1"/>
    <col min="13064" max="13064" width="8.6640625" style="632" customWidth="1"/>
    <col min="13065" max="13065" width="9.33203125" style="632" customWidth="1"/>
    <col min="13066" max="13066" width="10.44140625" style="632" customWidth="1"/>
    <col min="13067" max="13067" width="8.6640625" style="632" customWidth="1"/>
    <col min="13068" max="13068" width="8.88671875" style="632" customWidth="1"/>
    <col min="13069" max="13069" width="9.6640625" style="632" customWidth="1"/>
    <col min="13070" max="13071" width="9.88671875" style="632" customWidth="1"/>
    <col min="13072" max="13073" width="9.33203125" style="632" customWidth="1"/>
    <col min="13074" max="13074" width="10" style="632" customWidth="1"/>
    <col min="13075" max="13075" width="8.6640625" style="632" customWidth="1"/>
    <col min="13076" max="13076" width="9" style="632" customWidth="1"/>
    <col min="13077" max="13077" width="9.33203125" style="632" customWidth="1"/>
    <col min="13078" max="13079" width="9.6640625" style="632" customWidth="1"/>
    <col min="13080" max="13080" width="8.88671875" style="632" customWidth="1"/>
    <col min="13081" max="13081" width="9.33203125" style="632" customWidth="1"/>
    <col min="13082" max="13082" width="10.33203125" style="632" customWidth="1"/>
    <col min="13083" max="13083" width="11.33203125" style="632" customWidth="1"/>
    <col min="13084" max="13100" width="9.109375" style="632" customWidth="1"/>
    <col min="13101" max="13101" width="9.33203125" style="632" customWidth="1"/>
    <col min="13102" max="13102" width="9.6640625" style="632" customWidth="1"/>
    <col min="13103" max="13103" width="8.5546875" style="632" customWidth="1"/>
    <col min="13104" max="13104" width="10.33203125" style="632" customWidth="1"/>
    <col min="13105" max="13105" width="45.88671875" style="632" customWidth="1"/>
    <col min="13106" max="13312" width="9.109375" style="632"/>
    <col min="13313" max="13313" width="4.33203125" style="632" customWidth="1"/>
    <col min="13314" max="13314" width="13.88671875" style="632" customWidth="1"/>
    <col min="13315" max="13315" width="8.5546875" style="632" customWidth="1"/>
    <col min="13316" max="13316" width="9.33203125" style="632" customWidth="1"/>
    <col min="13317" max="13317" width="8.6640625" style="632" customWidth="1"/>
    <col min="13318" max="13318" width="10.88671875" style="632" customWidth="1"/>
    <col min="13319" max="13319" width="9.6640625" style="632" customWidth="1"/>
    <col min="13320" max="13320" width="8.6640625" style="632" customWidth="1"/>
    <col min="13321" max="13321" width="9.33203125" style="632" customWidth="1"/>
    <col min="13322" max="13322" width="10.44140625" style="632" customWidth="1"/>
    <col min="13323" max="13323" width="8.6640625" style="632" customWidth="1"/>
    <col min="13324" max="13324" width="8.88671875" style="632" customWidth="1"/>
    <col min="13325" max="13325" width="9.6640625" style="632" customWidth="1"/>
    <col min="13326" max="13327" width="9.88671875" style="632" customWidth="1"/>
    <col min="13328" max="13329" width="9.33203125" style="632" customWidth="1"/>
    <col min="13330" max="13330" width="10" style="632" customWidth="1"/>
    <col min="13331" max="13331" width="8.6640625" style="632" customWidth="1"/>
    <col min="13332" max="13332" width="9" style="632" customWidth="1"/>
    <col min="13333" max="13333" width="9.33203125" style="632" customWidth="1"/>
    <col min="13334" max="13335" width="9.6640625" style="632" customWidth="1"/>
    <col min="13336" max="13336" width="8.88671875" style="632" customWidth="1"/>
    <col min="13337" max="13337" width="9.33203125" style="632" customWidth="1"/>
    <col min="13338" max="13338" width="10.33203125" style="632" customWidth="1"/>
    <col min="13339" max="13339" width="11.33203125" style="632" customWidth="1"/>
    <col min="13340" max="13356" width="9.109375" style="632" customWidth="1"/>
    <col min="13357" max="13357" width="9.33203125" style="632" customWidth="1"/>
    <col min="13358" max="13358" width="9.6640625" style="632" customWidth="1"/>
    <col min="13359" max="13359" width="8.5546875" style="632" customWidth="1"/>
    <col min="13360" max="13360" width="10.33203125" style="632" customWidth="1"/>
    <col min="13361" max="13361" width="45.88671875" style="632" customWidth="1"/>
    <col min="13362" max="13568" width="9.109375" style="632"/>
    <col min="13569" max="13569" width="4.33203125" style="632" customWidth="1"/>
    <col min="13570" max="13570" width="13.88671875" style="632" customWidth="1"/>
    <col min="13571" max="13571" width="8.5546875" style="632" customWidth="1"/>
    <col min="13572" max="13572" width="9.33203125" style="632" customWidth="1"/>
    <col min="13573" max="13573" width="8.6640625" style="632" customWidth="1"/>
    <col min="13574" max="13574" width="10.88671875" style="632" customWidth="1"/>
    <col min="13575" max="13575" width="9.6640625" style="632" customWidth="1"/>
    <col min="13576" max="13576" width="8.6640625" style="632" customWidth="1"/>
    <col min="13577" max="13577" width="9.33203125" style="632" customWidth="1"/>
    <col min="13578" max="13578" width="10.44140625" style="632" customWidth="1"/>
    <col min="13579" max="13579" width="8.6640625" style="632" customWidth="1"/>
    <col min="13580" max="13580" width="8.88671875" style="632" customWidth="1"/>
    <col min="13581" max="13581" width="9.6640625" style="632" customWidth="1"/>
    <col min="13582" max="13583" width="9.88671875" style="632" customWidth="1"/>
    <col min="13584" max="13585" width="9.33203125" style="632" customWidth="1"/>
    <col min="13586" max="13586" width="10" style="632" customWidth="1"/>
    <col min="13587" max="13587" width="8.6640625" style="632" customWidth="1"/>
    <col min="13588" max="13588" width="9" style="632" customWidth="1"/>
    <col min="13589" max="13589" width="9.33203125" style="632" customWidth="1"/>
    <col min="13590" max="13591" width="9.6640625" style="632" customWidth="1"/>
    <col min="13592" max="13592" width="8.88671875" style="632" customWidth="1"/>
    <col min="13593" max="13593" width="9.33203125" style="632" customWidth="1"/>
    <col min="13594" max="13594" width="10.33203125" style="632" customWidth="1"/>
    <col min="13595" max="13595" width="11.33203125" style="632" customWidth="1"/>
    <col min="13596" max="13612" width="9.109375" style="632" customWidth="1"/>
    <col min="13613" max="13613" width="9.33203125" style="632" customWidth="1"/>
    <col min="13614" max="13614" width="9.6640625" style="632" customWidth="1"/>
    <col min="13615" max="13615" width="8.5546875" style="632" customWidth="1"/>
    <col min="13616" max="13616" width="10.33203125" style="632" customWidth="1"/>
    <col min="13617" max="13617" width="45.88671875" style="632" customWidth="1"/>
    <col min="13618" max="13824" width="9.109375" style="632"/>
    <col min="13825" max="13825" width="4.33203125" style="632" customWidth="1"/>
    <col min="13826" max="13826" width="13.88671875" style="632" customWidth="1"/>
    <col min="13827" max="13827" width="8.5546875" style="632" customWidth="1"/>
    <col min="13828" max="13828" width="9.33203125" style="632" customWidth="1"/>
    <col min="13829" max="13829" width="8.6640625" style="632" customWidth="1"/>
    <col min="13830" max="13830" width="10.88671875" style="632" customWidth="1"/>
    <col min="13831" max="13831" width="9.6640625" style="632" customWidth="1"/>
    <col min="13832" max="13832" width="8.6640625" style="632" customWidth="1"/>
    <col min="13833" max="13833" width="9.33203125" style="632" customWidth="1"/>
    <col min="13834" max="13834" width="10.44140625" style="632" customWidth="1"/>
    <col min="13835" max="13835" width="8.6640625" style="632" customWidth="1"/>
    <col min="13836" max="13836" width="8.88671875" style="632" customWidth="1"/>
    <col min="13837" max="13837" width="9.6640625" style="632" customWidth="1"/>
    <col min="13838" max="13839" width="9.88671875" style="632" customWidth="1"/>
    <col min="13840" max="13841" width="9.33203125" style="632" customWidth="1"/>
    <col min="13842" max="13842" width="10" style="632" customWidth="1"/>
    <col min="13843" max="13843" width="8.6640625" style="632" customWidth="1"/>
    <col min="13844" max="13844" width="9" style="632" customWidth="1"/>
    <col min="13845" max="13845" width="9.33203125" style="632" customWidth="1"/>
    <col min="13846" max="13847" width="9.6640625" style="632" customWidth="1"/>
    <col min="13848" max="13848" width="8.88671875" style="632" customWidth="1"/>
    <col min="13849" max="13849" width="9.33203125" style="632" customWidth="1"/>
    <col min="13850" max="13850" width="10.33203125" style="632" customWidth="1"/>
    <col min="13851" max="13851" width="11.33203125" style="632" customWidth="1"/>
    <col min="13852" max="13868" width="9.109375" style="632" customWidth="1"/>
    <col min="13869" max="13869" width="9.33203125" style="632" customWidth="1"/>
    <col min="13870" max="13870" width="9.6640625" style="632" customWidth="1"/>
    <col min="13871" max="13871" width="8.5546875" style="632" customWidth="1"/>
    <col min="13872" max="13872" width="10.33203125" style="632" customWidth="1"/>
    <col min="13873" max="13873" width="45.88671875" style="632" customWidth="1"/>
    <col min="13874" max="14080" width="9.109375" style="632"/>
    <col min="14081" max="14081" width="4.33203125" style="632" customWidth="1"/>
    <col min="14082" max="14082" width="13.88671875" style="632" customWidth="1"/>
    <col min="14083" max="14083" width="8.5546875" style="632" customWidth="1"/>
    <col min="14084" max="14084" width="9.33203125" style="632" customWidth="1"/>
    <col min="14085" max="14085" width="8.6640625" style="632" customWidth="1"/>
    <col min="14086" max="14086" width="10.88671875" style="632" customWidth="1"/>
    <col min="14087" max="14087" width="9.6640625" style="632" customWidth="1"/>
    <col min="14088" max="14088" width="8.6640625" style="632" customWidth="1"/>
    <col min="14089" max="14089" width="9.33203125" style="632" customWidth="1"/>
    <col min="14090" max="14090" width="10.44140625" style="632" customWidth="1"/>
    <col min="14091" max="14091" width="8.6640625" style="632" customWidth="1"/>
    <col min="14092" max="14092" width="8.88671875" style="632" customWidth="1"/>
    <col min="14093" max="14093" width="9.6640625" style="632" customWidth="1"/>
    <col min="14094" max="14095" width="9.88671875" style="632" customWidth="1"/>
    <col min="14096" max="14097" width="9.33203125" style="632" customWidth="1"/>
    <col min="14098" max="14098" width="10" style="632" customWidth="1"/>
    <col min="14099" max="14099" width="8.6640625" style="632" customWidth="1"/>
    <col min="14100" max="14100" width="9" style="632" customWidth="1"/>
    <col min="14101" max="14101" width="9.33203125" style="632" customWidth="1"/>
    <col min="14102" max="14103" width="9.6640625" style="632" customWidth="1"/>
    <col min="14104" max="14104" width="8.88671875" style="632" customWidth="1"/>
    <col min="14105" max="14105" width="9.33203125" style="632" customWidth="1"/>
    <col min="14106" max="14106" width="10.33203125" style="632" customWidth="1"/>
    <col min="14107" max="14107" width="11.33203125" style="632" customWidth="1"/>
    <col min="14108" max="14124" width="9.109375" style="632" customWidth="1"/>
    <col min="14125" max="14125" width="9.33203125" style="632" customWidth="1"/>
    <col min="14126" max="14126" width="9.6640625" style="632" customWidth="1"/>
    <col min="14127" max="14127" width="8.5546875" style="632" customWidth="1"/>
    <col min="14128" max="14128" width="10.33203125" style="632" customWidth="1"/>
    <col min="14129" max="14129" width="45.88671875" style="632" customWidth="1"/>
    <col min="14130" max="14336" width="9.109375" style="632"/>
    <col min="14337" max="14337" width="4.33203125" style="632" customWidth="1"/>
    <col min="14338" max="14338" width="13.88671875" style="632" customWidth="1"/>
    <col min="14339" max="14339" width="8.5546875" style="632" customWidth="1"/>
    <col min="14340" max="14340" width="9.33203125" style="632" customWidth="1"/>
    <col min="14341" max="14341" width="8.6640625" style="632" customWidth="1"/>
    <col min="14342" max="14342" width="10.88671875" style="632" customWidth="1"/>
    <col min="14343" max="14343" width="9.6640625" style="632" customWidth="1"/>
    <col min="14344" max="14344" width="8.6640625" style="632" customWidth="1"/>
    <col min="14345" max="14345" width="9.33203125" style="632" customWidth="1"/>
    <col min="14346" max="14346" width="10.44140625" style="632" customWidth="1"/>
    <col min="14347" max="14347" width="8.6640625" style="632" customWidth="1"/>
    <col min="14348" max="14348" width="8.88671875" style="632" customWidth="1"/>
    <col min="14349" max="14349" width="9.6640625" style="632" customWidth="1"/>
    <col min="14350" max="14351" width="9.88671875" style="632" customWidth="1"/>
    <col min="14352" max="14353" width="9.33203125" style="632" customWidth="1"/>
    <col min="14354" max="14354" width="10" style="632" customWidth="1"/>
    <col min="14355" max="14355" width="8.6640625" style="632" customWidth="1"/>
    <col min="14356" max="14356" width="9" style="632" customWidth="1"/>
    <col min="14357" max="14357" width="9.33203125" style="632" customWidth="1"/>
    <col min="14358" max="14359" width="9.6640625" style="632" customWidth="1"/>
    <col min="14360" max="14360" width="8.88671875" style="632" customWidth="1"/>
    <col min="14361" max="14361" width="9.33203125" style="632" customWidth="1"/>
    <col min="14362" max="14362" width="10.33203125" style="632" customWidth="1"/>
    <col min="14363" max="14363" width="11.33203125" style="632" customWidth="1"/>
    <col min="14364" max="14380" width="9.109375" style="632" customWidth="1"/>
    <col min="14381" max="14381" width="9.33203125" style="632" customWidth="1"/>
    <col min="14382" max="14382" width="9.6640625" style="632" customWidth="1"/>
    <col min="14383" max="14383" width="8.5546875" style="632" customWidth="1"/>
    <col min="14384" max="14384" width="10.33203125" style="632" customWidth="1"/>
    <col min="14385" max="14385" width="45.88671875" style="632" customWidth="1"/>
    <col min="14386" max="14592" width="9.109375" style="632"/>
    <col min="14593" max="14593" width="4.33203125" style="632" customWidth="1"/>
    <col min="14594" max="14594" width="13.88671875" style="632" customWidth="1"/>
    <col min="14595" max="14595" width="8.5546875" style="632" customWidth="1"/>
    <col min="14596" max="14596" width="9.33203125" style="632" customWidth="1"/>
    <col min="14597" max="14597" width="8.6640625" style="632" customWidth="1"/>
    <col min="14598" max="14598" width="10.88671875" style="632" customWidth="1"/>
    <col min="14599" max="14599" width="9.6640625" style="632" customWidth="1"/>
    <col min="14600" max="14600" width="8.6640625" style="632" customWidth="1"/>
    <col min="14601" max="14601" width="9.33203125" style="632" customWidth="1"/>
    <col min="14602" max="14602" width="10.44140625" style="632" customWidth="1"/>
    <col min="14603" max="14603" width="8.6640625" style="632" customWidth="1"/>
    <col min="14604" max="14604" width="8.88671875" style="632" customWidth="1"/>
    <col min="14605" max="14605" width="9.6640625" style="632" customWidth="1"/>
    <col min="14606" max="14607" width="9.88671875" style="632" customWidth="1"/>
    <col min="14608" max="14609" width="9.33203125" style="632" customWidth="1"/>
    <col min="14610" max="14610" width="10" style="632" customWidth="1"/>
    <col min="14611" max="14611" width="8.6640625" style="632" customWidth="1"/>
    <col min="14612" max="14612" width="9" style="632" customWidth="1"/>
    <col min="14613" max="14613" width="9.33203125" style="632" customWidth="1"/>
    <col min="14614" max="14615" width="9.6640625" style="632" customWidth="1"/>
    <col min="14616" max="14616" width="8.88671875" style="632" customWidth="1"/>
    <col min="14617" max="14617" width="9.33203125" style="632" customWidth="1"/>
    <col min="14618" max="14618" width="10.33203125" style="632" customWidth="1"/>
    <col min="14619" max="14619" width="11.33203125" style="632" customWidth="1"/>
    <col min="14620" max="14636" width="9.109375" style="632" customWidth="1"/>
    <col min="14637" max="14637" width="9.33203125" style="632" customWidth="1"/>
    <col min="14638" max="14638" width="9.6640625" style="632" customWidth="1"/>
    <col min="14639" max="14639" width="8.5546875" style="632" customWidth="1"/>
    <col min="14640" max="14640" width="10.33203125" style="632" customWidth="1"/>
    <col min="14641" max="14641" width="45.88671875" style="632" customWidth="1"/>
    <col min="14642" max="14848" width="9.109375" style="632"/>
    <col min="14849" max="14849" width="4.33203125" style="632" customWidth="1"/>
    <col min="14850" max="14850" width="13.88671875" style="632" customWidth="1"/>
    <col min="14851" max="14851" width="8.5546875" style="632" customWidth="1"/>
    <col min="14852" max="14852" width="9.33203125" style="632" customWidth="1"/>
    <col min="14853" max="14853" width="8.6640625" style="632" customWidth="1"/>
    <col min="14854" max="14854" width="10.88671875" style="632" customWidth="1"/>
    <col min="14855" max="14855" width="9.6640625" style="632" customWidth="1"/>
    <col min="14856" max="14856" width="8.6640625" style="632" customWidth="1"/>
    <col min="14857" max="14857" width="9.33203125" style="632" customWidth="1"/>
    <col min="14858" max="14858" width="10.44140625" style="632" customWidth="1"/>
    <col min="14859" max="14859" width="8.6640625" style="632" customWidth="1"/>
    <col min="14860" max="14860" width="8.88671875" style="632" customWidth="1"/>
    <col min="14861" max="14861" width="9.6640625" style="632" customWidth="1"/>
    <col min="14862" max="14863" width="9.88671875" style="632" customWidth="1"/>
    <col min="14864" max="14865" width="9.33203125" style="632" customWidth="1"/>
    <col min="14866" max="14866" width="10" style="632" customWidth="1"/>
    <col min="14867" max="14867" width="8.6640625" style="632" customWidth="1"/>
    <col min="14868" max="14868" width="9" style="632" customWidth="1"/>
    <col min="14869" max="14869" width="9.33203125" style="632" customWidth="1"/>
    <col min="14870" max="14871" width="9.6640625" style="632" customWidth="1"/>
    <col min="14872" max="14872" width="8.88671875" style="632" customWidth="1"/>
    <col min="14873" max="14873" width="9.33203125" style="632" customWidth="1"/>
    <col min="14874" max="14874" width="10.33203125" style="632" customWidth="1"/>
    <col min="14875" max="14875" width="11.33203125" style="632" customWidth="1"/>
    <col min="14876" max="14892" width="9.109375" style="632" customWidth="1"/>
    <col min="14893" max="14893" width="9.33203125" style="632" customWidth="1"/>
    <col min="14894" max="14894" width="9.6640625" style="632" customWidth="1"/>
    <col min="14895" max="14895" width="8.5546875" style="632" customWidth="1"/>
    <col min="14896" max="14896" width="10.33203125" style="632" customWidth="1"/>
    <col min="14897" max="14897" width="45.88671875" style="632" customWidth="1"/>
    <col min="14898" max="15104" width="9.109375" style="632"/>
    <col min="15105" max="15105" width="4.33203125" style="632" customWidth="1"/>
    <col min="15106" max="15106" width="13.88671875" style="632" customWidth="1"/>
    <col min="15107" max="15107" width="8.5546875" style="632" customWidth="1"/>
    <col min="15108" max="15108" width="9.33203125" style="632" customWidth="1"/>
    <col min="15109" max="15109" width="8.6640625" style="632" customWidth="1"/>
    <col min="15110" max="15110" width="10.88671875" style="632" customWidth="1"/>
    <col min="15111" max="15111" width="9.6640625" style="632" customWidth="1"/>
    <col min="15112" max="15112" width="8.6640625" style="632" customWidth="1"/>
    <col min="15113" max="15113" width="9.33203125" style="632" customWidth="1"/>
    <col min="15114" max="15114" width="10.44140625" style="632" customWidth="1"/>
    <col min="15115" max="15115" width="8.6640625" style="632" customWidth="1"/>
    <col min="15116" max="15116" width="8.88671875" style="632" customWidth="1"/>
    <col min="15117" max="15117" width="9.6640625" style="632" customWidth="1"/>
    <col min="15118" max="15119" width="9.88671875" style="632" customWidth="1"/>
    <col min="15120" max="15121" width="9.33203125" style="632" customWidth="1"/>
    <col min="15122" max="15122" width="10" style="632" customWidth="1"/>
    <col min="15123" max="15123" width="8.6640625" style="632" customWidth="1"/>
    <col min="15124" max="15124" width="9" style="632" customWidth="1"/>
    <col min="15125" max="15125" width="9.33203125" style="632" customWidth="1"/>
    <col min="15126" max="15127" width="9.6640625" style="632" customWidth="1"/>
    <col min="15128" max="15128" width="8.88671875" style="632" customWidth="1"/>
    <col min="15129" max="15129" width="9.33203125" style="632" customWidth="1"/>
    <col min="15130" max="15130" width="10.33203125" style="632" customWidth="1"/>
    <col min="15131" max="15131" width="11.33203125" style="632" customWidth="1"/>
    <col min="15132" max="15148" width="9.109375" style="632" customWidth="1"/>
    <col min="15149" max="15149" width="9.33203125" style="632" customWidth="1"/>
    <col min="15150" max="15150" width="9.6640625" style="632" customWidth="1"/>
    <col min="15151" max="15151" width="8.5546875" style="632" customWidth="1"/>
    <col min="15152" max="15152" width="10.33203125" style="632" customWidth="1"/>
    <col min="15153" max="15153" width="45.88671875" style="632" customWidth="1"/>
    <col min="15154" max="15360" width="9.109375" style="632"/>
    <col min="15361" max="15361" width="4.33203125" style="632" customWidth="1"/>
    <col min="15362" max="15362" width="13.88671875" style="632" customWidth="1"/>
    <col min="15363" max="15363" width="8.5546875" style="632" customWidth="1"/>
    <col min="15364" max="15364" width="9.33203125" style="632" customWidth="1"/>
    <col min="15365" max="15365" width="8.6640625" style="632" customWidth="1"/>
    <col min="15366" max="15366" width="10.88671875" style="632" customWidth="1"/>
    <col min="15367" max="15367" width="9.6640625" style="632" customWidth="1"/>
    <col min="15368" max="15368" width="8.6640625" style="632" customWidth="1"/>
    <col min="15369" max="15369" width="9.33203125" style="632" customWidth="1"/>
    <col min="15370" max="15370" width="10.44140625" style="632" customWidth="1"/>
    <col min="15371" max="15371" width="8.6640625" style="632" customWidth="1"/>
    <col min="15372" max="15372" width="8.88671875" style="632" customWidth="1"/>
    <col min="15373" max="15373" width="9.6640625" style="632" customWidth="1"/>
    <col min="15374" max="15375" width="9.88671875" style="632" customWidth="1"/>
    <col min="15376" max="15377" width="9.33203125" style="632" customWidth="1"/>
    <col min="15378" max="15378" width="10" style="632" customWidth="1"/>
    <col min="15379" max="15379" width="8.6640625" style="632" customWidth="1"/>
    <col min="15380" max="15380" width="9" style="632" customWidth="1"/>
    <col min="15381" max="15381" width="9.33203125" style="632" customWidth="1"/>
    <col min="15382" max="15383" width="9.6640625" style="632" customWidth="1"/>
    <col min="15384" max="15384" width="8.88671875" style="632" customWidth="1"/>
    <col min="15385" max="15385" width="9.33203125" style="632" customWidth="1"/>
    <col min="15386" max="15386" width="10.33203125" style="632" customWidth="1"/>
    <col min="15387" max="15387" width="11.33203125" style="632" customWidth="1"/>
    <col min="15388" max="15404" width="9.109375" style="632" customWidth="1"/>
    <col min="15405" max="15405" width="9.33203125" style="632" customWidth="1"/>
    <col min="15406" max="15406" width="9.6640625" style="632" customWidth="1"/>
    <col min="15407" max="15407" width="8.5546875" style="632" customWidth="1"/>
    <col min="15408" max="15408" width="10.33203125" style="632" customWidth="1"/>
    <col min="15409" max="15409" width="45.88671875" style="632" customWidth="1"/>
    <col min="15410" max="15616" width="9.109375" style="632"/>
    <col min="15617" max="15617" width="4.33203125" style="632" customWidth="1"/>
    <col min="15618" max="15618" width="13.88671875" style="632" customWidth="1"/>
    <col min="15619" max="15619" width="8.5546875" style="632" customWidth="1"/>
    <col min="15620" max="15620" width="9.33203125" style="632" customWidth="1"/>
    <col min="15621" max="15621" width="8.6640625" style="632" customWidth="1"/>
    <col min="15622" max="15622" width="10.88671875" style="632" customWidth="1"/>
    <col min="15623" max="15623" width="9.6640625" style="632" customWidth="1"/>
    <col min="15624" max="15624" width="8.6640625" style="632" customWidth="1"/>
    <col min="15625" max="15625" width="9.33203125" style="632" customWidth="1"/>
    <col min="15626" max="15626" width="10.44140625" style="632" customWidth="1"/>
    <col min="15627" max="15627" width="8.6640625" style="632" customWidth="1"/>
    <col min="15628" max="15628" width="8.88671875" style="632" customWidth="1"/>
    <col min="15629" max="15629" width="9.6640625" style="632" customWidth="1"/>
    <col min="15630" max="15631" width="9.88671875" style="632" customWidth="1"/>
    <col min="15632" max="15633" width="9.33203125" style="632" customWidth="1"/>
    <col min="15634" max="15634" width="10" style="632" customWidth="1"/>
    <col min="15635" max="15635" width="8.6640625" style="632" customWidth="1"/>
    <col min="15636" max="15636" width="9" style="632" customWidth="1"/>
    <col min="15637" max="15637" width="9.33203125" style="632" customWidth="1"/>
    <col min="15638" max="15639" width="9.6640625" style="632" customWidth="1"/>
    <col min="15640" max="15640" width="8.88671875" style="632" customWidth="1"/>
    <col min="15641" max="15641" width="9.33203125" style="632" customWidth="1"/>
    <col min="15642" max="15642" width="10.33203125" style="632" customWidth="1"/>
    <col min="15643" max="15643" width="11.33203125" style="632" customWidth="1"/>
    <col min="15644" max="15660" width="9.109375" style="632" customWidth="1"/>
    <col min="15661" max="15661" width="9.33203125" style="632" customWidth="1"/>
    <col min="15662" max="15662" width="9.6640625" style="632" customWidth="1"/>
    <col min="15663" max="15663" width="8.5546875" style="632" customWidth="1"/>
    <col min="15664" max="15664" width="10.33203125" style="632" customWidth="1"/>
    <col min="15665" max="15665" width="45.88671875" style="632" customWidth="1"/>
    <col min="15666" max="15872" width="9.109375" style="632"/>
    <col min="15873" max="15873" width="4.33203125" style="632" customWidth="1"/>
    <col min="15874" max="15874" width="13.88671875" style="632" customWidth="1"/>
    <col min="15875" max="15875" width="8.5546875" style="632" customWidth="1"/>
    <col min="15876" max="15876" width="9.33203125" style="632" customWidth="1"/>
    <col min="15877" max="15877" width="8.6640625" style="632" customWidth="1"/>
    <col min="15878" max="15878" width="10.88671875" style="632" customWidth="1"/>
    <col min="15879" max="15879" width="9.6640625" style="632" customWidth="1"/>
    <col min="15880" max="15880" width="8.6640625" style="632" customWidth="1"/>
    <col min="15881" max="15881" width="9.33203125" style="632" customWidth="1"/>
    <col min="15882" max="15882" width="10.44140625" style="632" customWidth="1"/>
    <col min="15883" max="15883" width="8.6640625" style="632" customWidth="1"/>
    <col min="15884" max="15884" width="8.88671875" style="632" customWidth="1"/>
    <col min="15885" max="15885" width="9.6640625" style="632" customWidth="1"/>
    <col min="15886" max="15887" width="9.88671875" style="632" customWidth="1"/>
    <col min="15888" max="15889" width="9.33203125" style="632" customWidth="1"/>
    <col min="15890" max="15890" width="10" style="632" customWidth="1"/>
    <col min="15891" max="15891" width="8.6640625" style="632" customWidth="1"/>
    <col min="15892" max="15892" width="9" style="632" customWidth="1"/>
    <col min="15893" max="15893" width="9.33203125" style="632" customWidth="1"/>
    <col min="15894" max="15895" width="9.6640625" style="632" customWidth="1"/>
    <col min="15896" max="15896" width="8.88671875" style="632" customWidth="1"/>
    <col min="15897" max="15897" width="9.33203125" style="632" customWidth="1"/>
    <col min="15898" max="15898" width="10.33203125" style="632" customWidth="1"/>
    <col min="15899" max="15899" width="11.33203125" style="632" customWidth="1"/>
    <col min="15900" max="15916" width="9.109375" style="632" customWidth="1"/>
    <col min="15917" max="15917" width="9.33203125" style="632" customWidth="1"/>
    <col min="15918" max="15918" width="9.6640625" style="632" customWidth="1"/>
    <col min="15919" max="15919" width="8.5546875" style="632" customWidth="1"/>
    <col min="15920" max="15920" width="10.33203125" style="632" customWidth="1"/>
    <col min="15921" max="15921" width="45.88671875" style="632" customWidth="1"/>
    <col min="15922" max="16128" width="9.109375" style="632"/>
    <col min="16129" max="16129" width="4.33203125" style="632" customWidth="1"/>
    <col min="16130" max="16130" width="13.88671875" style="632" customWidth="1"/>
    <col min="16131" max="16131" width="8.5546875" style="632" customWidth="1"/>
    <col min="16132" max="16132" width="9.33203125" style="632" customWidth="1"/>
    <col min="16133" max="16133" width="8.6640625" style="632" customWidth="1"/>
    <col min="16134" max="16134" width="10.88671875" style="632" customWidth="1"/>
    <col min="16135" max="16135" width="9.6640625" style="632" customWidth="1"/>
    <col min="16136" max="16136" width="8.6640625" style="632" customWidth="1"/>
    <col min="16137" max="16137" width="9.33203125" style="632" customWidth="1"/>
    <col min="16138" max="16138" width="10.44140625" style="632" customWidth="1"/>
    <col min="16139" max="16139" width="8.6640625" style="632" customWidth="1"/>
    <col min="16140" max="16140" width="8.88671875" style="632" customWidth="1"/>
    <col min="16141" max="16141" width="9.6640625" style="632" customWidth="1"/>
    <col min="16142" max="16143" width="9.88671875" style="632" customWidth="1"/>
    <col min="16144" max="16145" width="9.33203125" style="632" customWidth="1"/>
    <col min="16146" max="16146" width="10" style="632" customWidth="1"/>
    <col min="16147" max="16147" width="8.6640625" style="632" customWidth="1"/>
    <col min="16148" max="16148" width="9" style="632" customWidth="1"/>
    <col min="16149" max="16149" width="9.33203125" style="632" customWidth="1"/>
    <col min="16150" max="16151" width="9.6640625" style="632" customWidth="1"/>
    <col min="16152" max="16152" width="8.88671875" style="632" customWidth="1"/>
    <col min="16153" max="16153" width="9.33203125" style="632" customWidth="1"/>
    <col min="16154" max="16154" width="10.33203125" style="632" customWidth="1"/>
    <col min="16155" max="16155" width="11.33203125" style="632" customWidth="1"/>
    <col min="16156" max="16172" width="9.109375" style="632" customWidth="1"/>
    <col min="16173" max="16173" width="9.33203125" style="632" customWidth="1"/>
    <col min="16174" max="16174" width="9.6640625" style="632" customWidth="1"/>
    <col min="16175" max="16175" width="8.5546875" style="632" customWidth="1"/>
    <col min="16176" max="16176" width="10.33203125" style="632" customWidth="1"/>
    <col min="16177" max="16177" width="45.88671875" style="632" customWidth="1"/>
    <col min="16178" max="16384" width="9.109375" style="632"/>
  </cols>
  <sheetData>
    <row r="1" spans="1:98" ht="15.75" customHeight="1">
      <c r="A1" s="625"/>
      <c r="B1" s="652"/>
      <c r="C1" s="653"/>
      <c r="D1" s="1100" t="s">
        <v>5135</v>
      </c>
      <c r="E1" s="1100"/>
      <c r="F1" s="1100"/>
      <c r="G1" s="1100"/>
      <c r="H1" s="1100"/>
      <c r="I1" s="1100"/>
      <c r="J1" s="1100"/>
      <c r="K1" s="1100"/>
      <c r="L1" s="1100"/>
      <c r="M1" s="1100"/>
      <c r="N1" s="1100"/>
      <c r="O1" s="654"/>
      <c r="P1" s="654"/>
      <c r="Q1" s="654"/>
      <c r="R1" s="654"/>
      <c r="S1" s="654"/>
      <c r="T1" s="654"/>
      <c r="U1" s="654"/>
      <c r="V1" s="654"/>
      <c r="W1" s="654"/>
      <c r="X1" s="654"/>
      <c r="CT1" s="156" t="str">
        <f>IF(14=0,"","")</f>
        <v/>
      </c>
    </row>
    <row r="2" spans="1:98" s="659" customFormat="1" ht="18">
      <c r="A2" s="656"/>
      <c r="B2" s="1101" t="s">
        <v>110</v>
      </c>
      <c r="C2" s="1102"/>
      <c r="D2" s="1102"/>
      <c r="E2" s="1102"/>
      <c r="F2" s="1102"/>
      <c r="G2" s="1102"/>
      <c r="H2" s="1102"/>
      <c r="I2" s="1102"/>
      <c r="J2" s="1102"/>
      <c r="K2" s="1102"/>
      <c r="L2" s="1102"/>
      <c r="M2" s="1102"/>
      <c r="N2" s="1102"/>
      <c r="O2" s="1102"/>
      <c r="P2" s="802"/>
      <c r="Q2" s="802"/>
      <c r="R2" s="802"/>
      <c r="S2" s="802"/>
      <c r="T2" s="802"/>
      <c r="U2" s="802"/>
      <c r="V2" s="802"/>
      <c r="W2" s="801"/>
      <c r="X2" s="801"/>
      <c r="Y2" s="801"/>
      <c r="Z2" s="801"/>
      <c r="AA2" s="805"/>
      <c r="AB2" s="805"/>
      <c r="AC2" s="805"/>
      <c r="AD2" s="805"/>
      <c r="AE2" s="805"/>
      <c r="AF2" s="805"/>
      <c r="AG2" s="805"/>
      <c r="AH2" s="805"/>
      <c r="AI2" s="805"/>
      <c r="AJ2" s="805"/>
      <c r="AK2" s="805"/>
      <c r="AL2" s="805"/>
      <c r="AM2" s="805"/>
      <c r="AN2" s="805"/>
      <c r="AO2" s="805"/>
      <c r="AP2" s="805"/>
      <c r="AQ2" s="805"/>
      <c r="AR2" s="805"/>
      <c r="AS2" s="805"/>
      <c r="AT2" s="805"/>
      <c r="AU2" s="658"/>
      <c r="AV2" s="658"/>
    </row>
    <row r="3" spans="1:98" s="659" customFormat="1" ht="18">
      <c r="A3" s="656"/>
      <c r="B3" s="1103" t="s">
        <v>4657</v>
      </c>
      <c r="C3" s="1103"/>
      <c r="D3" s="1103"/>
      <c r="E3" s="1103"/>
      <c r="F3" s="1103"/>
      <c r="G3" s="1103"/>
      <c r="H3" s="1103"/>
      <c r="I3" s="1103"/>
      <c r="J3" s="1103"/>
      <c r="K3" s="1103"/>
      <c r="L3" s="1103"/>
      <c r="M3" s="1103"/>
      <c r="N3" s="1103"/>
      <c r="O3" s="1103"/>
      <c r="P3" s="803"/>
      <c r="Q3" s="803"/>
      <c r="R3" s="803"/>
      <c r="S3" s="803"/>
      <c r="T3" s="803"/>
      <c r="U3" s="803"/>
      <c r="V3" s="803"/>
      <c r="W3" s="803"/>
      <c r="X3" s="803"/>
      <c r="Y3" s="803"/>
      <c r="Z3" s="803"/>
      <c r="AA3" s="805"/>
      <c r="AB3" s="805"/>
      <c r="AC3" s="805"/>
      <c r="AD3" s="805"/>
      <c r="AE3" s="805"/>
      <c r="AF3" s="805"/>
      <c r="AG3" s="805"/>
      <c r="AH3" s="805"/>
      <c r="AI3" s="805"/>
      <c r="AJ3" s="805"/>
      <c r="AK3" s="805"/>
      <c r="AL3" s="805"/>
      <c r="AM3" s="805"/>
      <c r="AN3" s="805"/>
      <c r="AO3" s="805"/>
      <c r="AP3" s="805"/>
      <c r="AQ3" s="805"/>
      <c r="AR3" s="805"/>
      <c r="AS3" s="805"/>
      <c r="AT3" s="805"/>
      <c r="AU3" s="658"/>
      <c r="AV3" s="658"/>
    </row>
    <row r="4" spans="1:98" s="659" customFormat="1" ht="28.5" customHeight="1">
      <c r="A4" s="656"/>
      <c r="B4" s="1104" t="s">
        <v>106</v>
      </c>
      <c r="C4" s="1104"/>
      <c r="D4" s="1104"/>
      <c r="E4" s="1104"/>
      <c r="F4" s="1104"/>
      <c r="G4" s="1104"/>
      <c r="H4" s="1104"/>
      <c r="I4" s="1104"/>
      <c r="J4" s="1104"/>
      <c r="K4" s="1104"/>
      <c r="L4" s="1104"/>
      <c r="M4" s="1104"/>
      <c r="N4" s="1104"/>
      <c r="O4" s="1104"/>
      <c r="P4" s="1104"/>
      <c r="Q4" s="804"/>
      <c r="R4" s="804"/>
      <c r="S4" s="804"/>
      <c r="T4" s="804"/>
      <c r="U4" s="804"/>
      <c r="V4" s="804"/>
      <c r="W4" s="804"/>
      <c r="X4" s="804"/>
      <c r="Y4" s="804"/>
      <c r="Z4" s="804"/>
      <c r="AA4" s="806"/>
      <c r="AB4" s="806"/>
      <c r="AC4" s="806"/>
      <c r="AD4" s="806"/>
      <c r="AE4" s="806"/>
      <c r="AF4" s="806"/>
      <c r="AG4" s="806"/>
      <c r="AH4" s="806"/>
      <c r="AI4" s="806"/>
      <c r="AJ4" s="806"/>
      <c r="AK4" s="806"/>
      <c r="AL4" s="806"/>
      <c r="AM4" s="806"/>
      <c r="AN4" s="806"/>
      <c r="AO4" s="806"/>
      <c r="AP4" s="806"/>
      <c r="AQ4" s="806"/>
      <c r="AR4" s="806"/>
      <c r="AS4" s="806"/>
      <c r="AT4" s="806"/>
      <c r="AU4" s="658"/>
      <c r="AV4" s="658"/>
    </row>
    <row r="5" spans="1:98" s="807" customFormat="1" ht="17.25" customHeight="1">
      <c r="A5" s="1105" t="s">
        <v>1404</v>
      </c>
      <c r="B5" s="1106" t="s">
        <v>107</v>
      </c>
      <c r="C5" s="1107" t="s">
        <v>113</v>
      </c>
      <c r="D5" s="1107" t="s">
        <v>114</v>
      </c>
      <c r="E5" s="1108" t="s">
        <v>115</v>
      </c>
      <c r="F5" s="1109"/>
      <c r="G5" s="1109"/>
      <c r="H5" s="1110"/>
      <c r="I5" s="1114" t="s">
        <v>163</v>
      </c>
      <c r="J5" s="1114"/>
      <c r="K5" s="1114"/>
      <c r="L5" s="1114"/>
      <c r="M5" s="1114"/>
      <c r="N5" s="1114"/>
      <c r="O5" s="1114"/>
      <c r="P5" s="1114"/>
      <c r="Q5" s="1114"/>
      <c r="R5" s="1114"/>
      <c r="S5" s="1114"/>
      <c r="T5" s="1114"/>
      <c r="U5" s="1114"/>
      <c r="V5" s="1114"/>
      <c r="W5" s="1114"/>
      <c r="X5" s="1114"/>
      <c r="Y5" s="1114"/>
      <c r="Z5" s="1114"/>
      <c r="AA5" s="1114"/>
      <c r="AB5" s="1114"/>
      <c r="AC5" s="1114"/>
      <c r="AD5" s="1114"/>
      <c r="AE5" s="1114"/>
      <c r="AF5" s="1114"/>
      <c r="AG5" s="1114"/>
      <c r="AH5" s="1114"/>
      <c r="AI5" s="1114"/>
      <c r="AJ5" s="1114"/>
      <c r="AK5" s="1114"/>
      <c r="AL5" s="1114"/>
      <c r="AM5" s="1114"/>
      <c r="AN5" s="1114"/>
      <c r="AO5" s="1114"/>
      <c r="AP5" s="1114"/>
      <c r="AQ5" s="1114"/>
      <c r="AR5" s="1114"/>
      <c r="AS5" s="1114"/>
      <c r="AT5" s="1114"/>
      <c r="AU5" s="1114"/>
      <c r="AV5" s="1114"/>
      <c r="AW5" s="1120" t="s">
        <v>1869</v>
      </c>
    </row>
    <row r="6" spans="1:98" s="807" customFormat="1" ht="15.6">
      <c r="A6" s="1105"/>
      <c r="B6" s="1106"/>
      <c r="C6" s="1107"/>
      <c r="D6" s="1107"/>
      <c r="E6" s="1111"/>
      <c r="F6" s="1112"/>
      <c r="G6" s="1112"/>
      <c r="H6" s="1113"/>
      <c r="I6" s="1119" t="s">
        <v>1451</v>
      </c>
      <c r="J6" s="1119"/>
      <c r="K6" s="1119"/>
      <c r="L6" s="1119"/>
      <c r="M6" s="1119" t="s">
        <v>1450</v>
      </c>
      <c r="N6" s="1119"/>
      <c r="O6" s="1119"/>
      <c r="P6" s="1119"/>
      <c r="Q6" s="1119" t="s">
        <v>1475</v>
      </c>
      <c r="R6" s="1119"/>
      <c r="S6" s="1119"/>
      <c r="T6" s="1119"/>
      <c r="U6" s="1119" t="s">
        <v>1465</v>
      </c>
      <c r="V6" s="1119"/>
      <c r="W6" s="1119"/>
      <c r="X6" s="1119"/>
      <c r="Y6" s="1119" t="s">
        <v>118</v>
      </c>
      <c r="Z6" s="1119"/>
      <c r="AA6" s="1119"/>
      <c r="AB6" s="1119"/>
      <c r="AC6" s="1119" t="s">
        <v>1660</v>
      </c>
      <c r="AD6" s="1119"/>
      <c r="AE6" s="1119"/>
      <c r="AF6" s="1119"/>
      <c r="AG6" s="1119" t="s">
        <v>1642</v>
      </c>
      <c r="AH6" s="1119"/>
      <c r="AI6" s="1119"/>
      <c r="AJ6" s="1119"/>
      <c r="AK6" s="1119" t="s">
        <v>1698</v>
      </c>
      <c r="AL6" s="1119"/>
      <c r="AM6" s="1119"/>
      <c r="AN6" s="1119"/>
      <c r="AO6" s="1119" t="s">
        <v>1639</v>
      </c>
      <c r="AP6" s="1119"/>
      <c r="AQ6" s="1119"/>
      <c r="AR6" s="1119"/>
      <c r="AS6" s="1119" t="s">
        <v>119</v>
      </c>
      <c r="AT6" s="1119"/>
      <c r="AU6" s="1119"/>
      <c r="AV6" s="1119"/>
      <c r="AW6" s="1121"/>
    </row>
    <row r="7" spans="1:98" s="807" customFormat="1" ht="41.25" customHeight="1">
      <c r="A7" s="1105"/>
      <c r="B7" s="1106"/>
      <c r="C7" s="1107"/>
      <c r="D7" s="1107"/>
      <c r="E7" s="1115" t="s">
        <v>120</v>
      </c>
      <c r="F7" s="1116"/>
      <c r="G7" s="1115" t="s">
        <v>121</v>
      </c>
      <c r="H7" s="1117"/>
      <c r="I7" s="1118" t="s">
        <v>120</v>
      </c>
      <c r="J7" s="1118"/>
      <c r="K7" s="1118" t="s">
        <v>121</v>
      </c>
      <c r="L7" s="1119"/>
      <c r="M7" s="1118" t="s">
        <v>120</v>
      </c>
      <c r="N7" s="1118"/>
      <c r="O7" s="1118" t="s">
        <v>121</v>
      </c>
      <c r="P7" s="1119"/>
      <c r="Q7" s="1118" t="s">
        <v>120</v>
      </c>
      <c r="R7" s="1118"/>
      <c r="S7" s="1118" t="s">
        <v>121</v>
      </c>
      <c r="T7" s="1119"/>
      <c r="U7" s="1118" t="s">
        <v>120</v>
      </c>
      <c r="V7" s="1118"/>
      <c r="W7" s="1118" t="s">
        <v>121</v>
      </c>
      <c r="X7" s="1119"/>
      <c r="Y7" s="1118" t="s">
        <v>120</v>
      </c>
      <c r="Z7" s="1118"/>
      <c r="AA7" s="1118" t="s">
        <v>121</v>
      </c>
      <c r="AB7" s="1119"/>
      <c r="AC7" s="1118" t="s">
        <v>120</v>
      </c>
      <c r="AD7" s="1118"/>
      <c r="AE7" s="1118" t="s">
        <v>121</v>
      </c>
      <c r="AF7" s="1119"/>
      <c r="AG7" s="1118" t="s">
        <v>120</v>
      </c>
      <c r="AH7" s="1118"/>
      <c r="AI7" s="1118" t="s">
        <v>121</v>
      </c>
      <c r="AJ7" s="1119"/>
      <c r="AK7" s="1118" t="s">
        <v>120</v>
      </c>
      <c r="AL7" s="1118"/>
      <c r="AM7" s="1118" t="s">
        <v>121</v>
      </c>
      <c r="AN7" s="1119"/>
      <c r="AO7" s="1118" t="s">
        <v>120</v>
      </c>
      <c r="AP7" s="1118"/>
      <c r="AQ7" s="1118" t="s">
        <v>121</v>
      </c>
      <c r="AR7" s="1119"/>
      <c r="AS7" s="1118" t="s">
        <v>120</v>
      </c>
      <c r="AT7" s="1118"/>
      <c r="AU7" s="1118" t="s">
        <v>121</v>
      </c>
      <c r="AV7" s="1119"/>
      <c r="AW7" s="1121"/>
    </row>
    <row r="8" spans="1:98" s="807" customFormat="1" ht="53.4">
      <c r="A8" s="1105"/>
      <c r="B8" s="1106"/>
      <c r="C8" s="1107"/>
      <c r="D8" s="1107"/>
      <c r="E8" s="847" t="s">
        <v>122</v>
      </c>
      <c r="F8" s="848" t="s">
        <v>123</v>
      </c>
      <c r="G8" s="847" t="s">
        <v>124</v>
      </c>
      <c r="H8" s="848" t="s">
        <v>123</v>
      </c>
      <c r="I8" s="847" t="s">
        <v>122</v>
      </c>
      <c r="J8" s="848" t="s">
        <v>123</v>
      </c>
      <c r="K8" s="847" t="s">
        <v>124</v>
      </c>
      <c r="L8" s="848" t="s">
        <v>123</v>
      </c>
      <c r="M8" s="847" t="s">
        <v>122</v>
      </c>
      <c r="N8" s="848" t="s">
        <v>123</v>
      </c>
      <c r="O8" s="847" t="s">
        <v>124</v>
      </c>
      <c r="P8" s="848" t="s">
        <v>123</v>
      </c>
      <c r="Q8" s="847" t="s">
        <v>122</v>
      </c>
      <c r="R8" s="848" t="s">
        <v>123</v>
      </c>
      <c r="S8" s="847" t="s">
        <v>124</v>
      </c>
      <c r="T8" s="848" t="s">
        <v>123</v>
      </c>
      <c r="U8" s="847" t="s">
        <v>122</v>
      </c>
      <c r="V8" s="848" t="s">
        <v>123</v>
      </c>
      <c r="W8" s="847" t="s">
        <v>124</v>
      </c>
      <c r="X8" s="848" t="s">
        <v>123</v>
      </c>
      <c r="Y8" s="847" t="s">
        <v>122</v>
      </c>
      <c r="Z8" s="848" t="s">
        <v>123</v>
      </c>
      <c r="AA8" s="847" t="s">
        <v>124</v>
      </c>
      <c r="AB8" s="848" t="s">
        <v>123</v>
      </c>
      <c r="AC8" s="847" t="s">
        <v>122</v>
      </c>
      <c r="AD8" s="848" t="s">
        <v>123</v>
      </c>
      <c r="AE8" s="847" t="s">
        <v>124</v>
      </c>
      <c r="AF8" s="848" t="s">
        <v>123</v>
      </c>
      <c r="AG8" s="847" t="s">
        <v>122</v>
      </c>
      <c r="AH8" s="848" t="s">
        <v>123</v>
      </c>
      <c r="AI8" s="847" t="s">
        <v>124</v>
      </c>
      <c r="AJ8" s="848" t="s">
        <v>123</v>
      </c>
      <c r="AK8" s="847" t="s">
        <v>122</v>
      </c>
      <c r="AL8" s="848" t="s">
        <v>123</v>
      </c>
      <c r="AM8" s="847" t="s">
        <v>124</v>
      </c>
      <c r="AN8" s="848" t="s">
        <v>123</v>
      </c>
      <c r="AO8" s="847" t="s">
        <v>122</v>
      </c>
      <c r="AP8" s="848" t="s">
        <v>123</v>
      </c>
      <c r="AQ8" s="847" t="s">
        <v>124</v>
      </c>
      <c r="AR8" s="848" t="s">
        <v>123</v>
      </c>
      <c r="AS8" s="847" t="s">
        <v>122</v>
      </c>
      <c r="AT8" s="848" t="s">
        <v>123</v>
      </c>
      <c r="AU8" s="847" t="s">
        <v>124</v>
      </c>
      <c r="AV8" s="848" t="s">
        <v>123</v>
      </c>
    </row>
    <row r="9" spans="1:98" s="808" customFormat="1" ht="45">
      <c r="A9" s="849"/>
      <c r="B9" s="850" t="s">
        <v>4658</v>
      </c>
      <c r="C9" s="851" t="s">
        <v>4659</v>
      </c>
      <c r="D9" s="851" t="s">
        <v>4660</v>
      </c>
      <c r="E9" s="851" t="s">
        <v>4661</v>
      </c>
      <c r="F9" s="851" t="s">
        <v>4662</v>
      </c>
      <c r="G9" s="851" t="s">
        <v>4663</v>
      </c>
      <c r="H9" s="851" t="s">
        <v>4664</v>
      </c>
      <c r="I9" s="847" t="s">
        <v>4665</v>
      </c>
      <c r="J9" s="847" t="s">
        <v>4666</v>
      </c>
      <c r="K9" s="847" t="s">
        <v>4667</v>
      </c>
      <c r="L9" s="847" t="s">
        <v>4668</v>
      </c>
      <c r="M9" s="847" t="s">
        <v>4669</v>
      </c>
      <c r="N9" s="847" t="s">
        <v>4670</v>
      </c>
      <c r="O9" s="847" t="s">
        <v>4671</v>
      </c>
      <c r="P9" s="847" t="s">
        <v>4672</v>
      </c>
      <c r="Q9" s="847" t="s">
        <v>4673</v>
      </c>
      <c r="R9" s="847" t="s">
        <v>4674</v>
      </c>
      <c r="S9" s="847" t="s">
        <v>4675</v>
      </c>
      <c r="T9" s="847" t="s">
        <v>4676</v>
      </c>
      <c r="U9" s="847" t="s">
        <v>4677</v>
      </c>
      <c r="V9" s="847" t="s">
        <v>4678</v>
      </c>
      <c r="W9" s="847" t="s">
        <v>4679</v>
      </c>
      <c r="X9" s="847" t="s">
        <v>4680</v>
      </c>
      <c r="Y9" s="847" t="s">
        <v>4681</v>
      </c>
      <c r="Z9" s="847" t="s">
        <v>4682</v>
      </c>
      <c r="AA9" s="847" t="s">
        <v>4683</v>
      </c>
      <c r="AB9" s="847" t="s">
        <v>4684</v>
      </c>
      <c r="AC9" s="847" t="s">
        <v>4681</v>
      </c>
      <c r="AD9" s="847" t="s">
        <v>4682</v>
      </c>
      <c r="AE9" s="847" t="s">
        <v>4683</v>
      </c>
      <c r="AF9" s="847" t="s">
        <v>4684</v>
      </c>
      <c r="AG9" s="847" t="s">
        <v>4681</v>
      </c>
      <c r="AH9" s="847" t="s">
        <v>4682</v>
      </c>
      <c r="AI9" s="847" t="s">
        <v>4683</v>
      </c>
      <c r="AJ9" s="847" t="s">
        <v>4684</v>
      </c>
      <c r="AK9" s="847" t="s">
        <v>4681</v>
      </c>
      <c r="AL9" s="847" t="s">
        <v>4682</v>
      </c>
      <c r="AM9" s="847" t="s">
        <v>4683</v>
      </c>
      <c r="AN9" s="847" t="s">
        <v>4684</v>
      </c>
      <c r="AO9" s="847" t="s">
        <v>4681</v>
      </c>
      <c r="AP9" s="847" t="s">
        <v>4682</v>
      </c>
      <c r="AQ9" s="847" t="s">
        <v>4683</v>
      </c>
      <c r="AR9" s="847" t="s">
        <v>4684</v>
      </c>
      <c r="AS9" s="847" t="s">
        <v>4685</v>
      </c>
      <c r="AT9" s="847" t="s">
        <v>4686</v>
      </c>
      <c r="AU9" s="847" t="s">
        <v>4687</v>
      </c>
      <c r="AV9" s="847" t="s">
        <v>4688</v>
      </c>
    </row>
    <row r="10" spans="1:98" s="808" customFormat="1" ht="15.6">
      <c r="A10" s="852">
        <v>1</v>
      </c>
      <c r="B10" s="853" t="s">
        <v>164</v>
      </c>
      <c r="C10" s="813"/>
      <c r="D10" s="813"/>
      <c r="E10" s="813"/>
      <c r="F10" s="813"/>
      <c r="G10" s="813"/>
      <c r="H10" s="813"/>
      <c r="I10" s="813"/>
      <c r="J10" s="813"/>
      <c r="K10" s="813"/>
      <c r="L10" s="813"/>
      <c r="M10" s="813"/>
      <c r="N10" s="813"/>
      <c r="O10" s="813"/>
      <c r="P10" s="813"/>
      <c r="Q10" s="813"/>
      <c r="R10" s="813"/>
      <c r="S10" s="813"/>
      <c r="T10" s="813"/>
      <c r="U10" s="813"/>
      <c r="V10" s="813"/>
      <c r="W10" s="813"/>
      <c r="X10" s="813"/>
      <c r="Y10" s="813"/>
      <c r="Z10" s="813"/>
      <c r="AA10" s="813"/>
      <c r="AB10" s="813"/>
      <c r="AC10" s="813"/>
      <c r="AD10" s="813"/>
      <c r="AE10" s="813"/>
      <c r="AF10" s="813"/>
      <c r="AG10" s="813"/>
      <c r="AH10" s="813"/>
      <c r="AI10" s="813"/>
      <c r="AJ10" s="813"/>
      <c r="AK10" s="813"/>
      <c r="AL10" s="813"/>
      <c r="AM10" s="813"/>
      <c r="AN10" s="813"/>
      <c r="AO10" s="813"/>
      <c r="AP10" s="813"/>
      <c r="AQ10" s="813"/>
      <c r="AR10" s="813"/>
      <c r="AS10" s="813"/>
      <c r="AT10" s="813"/>
      <c r="AU10" s="813"/>
      <c r="AV10" s="813"/>
      <c r="AW10" s="666" t="str">
        <f>IF(OR(D10&lt;E10,E10&lt;I10,E10&lt;M10,E10&lt;Q10,E10&lt;U10,E10&lt;Y10,E10&lt;AC10,E10&lt;AG10,E10&lt;AK10,E10&lt;AO10,E10&lt;AS10,F10&gt;H10,J10&gt;L10,N10&gt;P10,R10&gt;T10,V10&gt;X10,Z10&gt;AB10,AD10&gt;AF10,AH10&gt;AJ10,AL10&gt;AN10,AP10&gt;AR10,AT10&gt;AV10,G10&gt;E10,K10&gt;I10,O10&gt;M10,S10&gt;Q10,W10&gt;U10,AA10&gt;Y10,AE10&gt;AC10,AI10&gt;AG10,AM10&gt;AK10,AQ10&gt;AO10,AU10&gt;AS10,ABS(SUM(J10,N10,R10,V10,Z10,AD10,AH10,AL10,AP10,AT10)-F10)&gt;0.1),"СТРОКА СОДЕРЖИТ ОШИБКИ!","")</f>
        <v/>
      </c>
      <c r="BC10" s="610"/>
    </row>
    <row r="11" spans="1:98" s="808" customFormat="1" ht="15.6">
      <c r="A11" s="852">
        <v>2</v>
      </c>
      <c r="B11" s="853" t="s">
        <v>165</v>
      </c>
      <c r="C11" s="813"/>
      <c r="D11" s="813"/>
      <c r="E11" s="813"/>
      <c r="F11" s="813"/>
      <c r="G11" s="813"/>
      <c r="H11" s="813"/>
      <c r="I11" s="813"/>
      <c r="J11" s="813"/>
      <c r="K11" s="813"/>
      <c r="L11" s="813"/>
      <c r="M11" s="813"/>
      <c r="N11" s="813"/>
      <c r="O11" s="813"/>
      <c r="P11" s="813"/>
      <c r="Q11" s="813"/>
      <c r="R11" s="813"/>
      <c r="S11" s="813"/>
      <c r="T11" s="813"/>
      <c r="U11" s="813"/>
      <c r="V11" s="813"/>
      <c r="W11" s="813"/>
      <c r="X11" s="813"/>
      <c r="Y11" s="813"/>
      <c r="Z11" s="813"/>
      <c r="AA11" s="813"/>
      <c r="AB11" s="813"/>
      <c r="AC11" s="813"/>
      <c r="AD11" s="813"/>
      <c r="AE11" s="813"/>
      <c r="AF11" s="813"/>
      <c r="AG11" s="813"/>
      <c r="AH11" s="813"/>
      <c r="AI11" s="813"/>
      <c r="AJ11" s="813"/>
      <c r="AK11" s="813"/>
      <c r="AL11" s="813"/>
      <c r="AM11" s="813"/>
      <c r="AN11" s="813"/>
      <c r="AO11" s="813"/>
      <c r="AP11" s="813"/>
      <c r="AQ11" s="813"/>
      <c r="AR11" s="813"/>
      <c r="AS11" s="813"/>
      <c r="AT11" s="813"/>
      <c r="AU11" s="813"/>
      <c r="AV11" s="813"/>
      <c r="AW11" s="666" t="str">
        <f t="shared" ref="AW11:AW15" si="0">IF(OR(D11&lt;E11,E11&lt;I11,E11&lt;M11,E11&lt;Q11,E11&lt;U11,E11&lt;Y11,E11&lt;AC11,E11&lt;AG11,E11&lt;AK11,E11&lt;AO11,E11&lt;AS11,F11&gt;H11,J11&gt;L11,N11&gt;P11,R11&gt;T11,V11&gt;X11,Z11&gt;AB11,AD11&gt;AF11,AH11&gt;AJ11,AL11&gt;AN11,AP11&gt;AR11,AT11&gt;AV11,G11&gt;E11,K11&gt;I11,O11&gt;M11,S11&gt;Q11,W11&gt;U11,AA11&gt;Y11,AE11&gt;AC11,AI11&gt;AG11,AM11&gt;AK11,AQ11&gt;AO11,AU11&gt;AS11,ABS(SUM(J11,N11,R11,V11,Z11,AD11,AH11,AL11,AP11,AT11)-F11)&gt;0.1),"СТРОКА СОДЕРЖИТ ОШИБКИ!","")</f>
        <v/>
      </c>
    </row>
    <row r="12" spans="1:98" s="808" customFormat="1" ht="15.6">
      <c r="A12" s="852">
        <v>3</v>
      </c>
      <c r="B12" s="853" t="s">
        <v>166</v>
      </c>
      <c r="C12" s="813"/>
      <c r="D12" s="813"/>
      <c r="E12" s="813"/>
      <c r="F12" s="813"/>
      <c r="G12" s="813"/>
      <c r="H12" s="813"/>
      <c r="I12" s="813"/>
      <c r="J12" s="813"/>
      <c r="K12" s="813"/>
      <c r="L12" s="813"/>
      <c r="M12" s="813"/>
      <c r="N12" s="813"/>
      <c r="O12" s="813"/>
      <c r="P12" s="813"/>
      <c r="Q12" s="813"/>
      <c r="R12" s="813"/>
      <c r="S12" s="813"/>
      <c r="T12" s="813"/>
      <c r="U12" s="813"/>
      <c r="V12" s="813"/>
      <c r="W12" s="813"/>
      <c r="X12" s="813"/>
      <c r="Y12" s="813"/>
      <c r="Z12" s="813"/>
      <c r="AA12" s="813"/>
      <c r="AB12" s="813"/>
      <c r="AC12" s="813"/>
      <c r="AD12" s="813"/>
      <c r="AE12" s="813"/>
      <c r="AF12" s="813"/>
      <c r="AG12" s="813"/>
      <c r="AH12" s="813"/>
      <c r="AI12" s="813"/>
      <c r="AJ12" s="813"/>
      <c r="AK12" s="813"/>
      <c r="AL12" s="813"/>
      <c r="AM12" s="813"/>
      <c r="AN12" s="813"/>
      <c r="AO12" s="813"/>
      <c r="AP12" s="813"/>
      <c r="AQ12" s="813"/>
      <c r="AR12" s="813"/>
      <c r="AS12" s="813"/>
      <c r="AT12" s="813"/>
      <c r="AU12" s="813"/>
      <c r="AV12" s="813"/>
      <c r="AW12" s="666" t="str">
        <f t="shared" si="0"/>
        <v/>
      </c>
    </row>
    <row r="13" spans="1:98" s="808" customFormat="1" ht="15.6">
      <c r="A13" s="852">
        <v>4</v>
      </c>
      <c r="B13" s="853" t="s">
        <v>119</v>
      </c>
      <c r="C13" s="813"/>
      <c r="D13" s="813"/>
      <c r="E13" s="813"/>
      <c r="F13" s="813"/>
      <c r="G13" s="813"/>
      <c r="H13" s="813"/>
      <c r="I13" s="813"/>
      <c r="J13" s="813"/>
      <c r="K13" s="813"/>
      <c r="L13" s="813"/>
      <c r="M13" s="813"/>
      <c r="N13" s="813"/>
      <c r="O13" s="813"/>
      <c r="P13" s="813"/>
      <c r="Q13" s="813"/>
      <c r="R13" s="813"/>
      <c r="S13" s="813"/>
      <c r="T13" s="813"/>
      <c r="U13" s="813"/>
      <c r="V13" s="813"/>
      <c r="W13" s="813"/>
      <c r="X13" s="813"/>
      <c r="Y13" s="813"/>
      <c r="Z13" s="813"/>
      <c r="AA13" s="813"/>
      <c r="AB13" s="813"/>
      <c r="AC13" s="813"/>
      <c r="AD13" s="813"/>
      <c r="AE13" s="813"/>
      <c r="AF13" s="813"/>
      <c r="AG13" s="813"/>
      <c r="AH13" s="813"/>
      <c r="AI13" s="813"/>
      <c r="AJ13" s="813"/>
      <c r="AK13" s="813"/>
      <c r="AL13" s="813"/>
      <c r="AM13" s="813"/>
      <c r="AN13" s="813"/>
      <c r="AO13" s="813"/>
      <c r="AP13" s="813"/>
      <c r="AQ13" s="813"/>
      <c r="AR13" s="813"/>
      <c r="AS13" s="813"/>
      <c r="AT13" s="813"/>
      <c r="AU13" s="813"/>
      <c r="AV13" s="813"/>
      <c r="AW13" s="666" t="str">
        <f t="shared" si="0"/>
        <v/>
      </c>
    </row>
    <row r="14" spans="1:98" s="808" customFormat="1" ht="15.6">
      <c r="A14" s="852">
        <v>5</v>
      </c>
      <c r="B14" s="853" t="s">
        <v>131</v>
      </c>
      <c r="C14" s="809">
        <f>SUM(C10:C13)</f>
        <v>0</v>
      </c>
      <c r="D14" s="809">
        <f>SUM(D10:D13)</f>
        <v>0</v>
      </c>
      <c r="E14" s="809">
        <f>SUM(E10:E13)</f>
        <v>0</v>
      </c>
      <c r="F14" s="809" t="e">
        <f>SUM(F10*$E$10,F11*$E$11,F12*$E$12,F13*$E$13)/$D$14</f>
        <v>#DIV/0!</v>
      </c>
      <c r="G14" s="813"/>
      <c r="H14" s="809">
        <f>MAX(H10:H13)</f>
        <v>0</v>
      </c>
      <c r="I14" s="809">
        <f>SUM(I10:I13)</f>
        <v>0</v>
      </c>
      <c r="J14" s="809" t="e">
        <f>SUM(J10*$E$10,J11*$E$11,J12*$E$12,J13*$E$13)/$D$14</f>
        <v>#DIV/0!</v>
      </c>
      <c r="K14" s="813"/>
      <c r="L14" s="809">
        <f>MAX(L10:L13)</f>
        <v>0</v>
      </c>
      <c r="M14" s="809">
        <f>SUM(M10:M13)</f>
        <v>0</v>
      </c>
      <c r="N14" s="809" t="e">
        <f>SUM(N10*$E$10,N11*$E$11,N12*$E$12,N13*$E$13)/$D$14</f>
        <v>#DIV/0!</v>
      </c>
      <c r="O14" s="813"/>
      <c r="P14" s="809">
        <f>MAX(P10:P13)</f>
        <v>0</v>
      </c>
      <c r="Q14" s="809">
        <f>SUM(Q10:Q13)</f>
        <v>0</v>
      </c>
      <c r="R14" s="809" t="e">
        <f>SUM(R10*$E$10,R11*$E$11,R12*$E$12,R13*$E$13)/$D$14</f>
        <v>#DIV/0!</v>
      </c>
      <c r="S14" s="813"/>
      <c r="T14" s="809">
        <f>MAX(T10:T13)</f>
        <v>0</v>
      </c>
      <c r="U14" s="809">
        <f>SUM(U10:U13)</f>
        <v>0</v>
      </c>
      <c r="V14" s="809" t="e">
        <f>SUM(V10*$E$10,V11*$E$11,V12*$E$12,V13*$E$13)/$D$14</f>
        <v>#DIV/0!</v>
      </c>
      <c r="W14" s="813"/>
      <c r="X14" s="809">
        <f>MAX(X10:X13)</f>
        <v>0</v>
      </c>
      <c r="Y14" s="809">
        <f>SUM(Y10:Y13)</f>
        <v>0</v>
      </c>
      <c r="Z14" s="809" t="e">
        <f>SUM(Z10*$E$10,Z11*$E$11,Z12*$E$12,Z13*$E$13)/$D$14</f>
        <v>#DIV/0!</v>
      </c>
      <c r="AA14" s="813"/>
      <c r="AB14" s="809">
        <f>MAX(AB10:AB13)</f>
        <v>0</v>
      </c>
      <c r="AC14" s="809">
        <f>SUM(AC10:AC13)</f>
        <v>0</v>
      </c>
      <c r="AD14" s="809" t="e">
        <f>SUM(AD10*$E$10,AD11*$E$11,AD12*$E$12,AD13*$E$13)/$D$14</f>
        <v>#DIV/0!</v>
      </c>
      <c r="AE14" s="813"/>
      <c r="AF14" s="809">
        <f>MAX(AF10:AF13)</f>
        <v>0</v>
      </c>
      <c r="AG14" s="809">
        <f>SUM(AG10:AG13)</f>
        <v>0</v>
      </c>
      <c r="AH14" s="809" t="e">
        <f>SUM(AH10*$E$10,AH11*$E$11,AH12*$E$12,AH13*$E$13)/$D$14</f>
        <v>#DIV/0!</v>
      </c>
      <c r="AI14" s="813"/>
      <c r="AJ14" s="809">
        <f>MAX(AJ10:AJ13)</f>
        <v>0</v>
      </c>
      <c r="AK14" s="809">
        <f>SUM(AK10:AK13)</f>
        <v>0</v>
      </c>
      <c r="AL14" s="809" t="e">
        <f>SUM(AL10*$E$10,AL11*$E$11,AL12*$E$12,AL13*$E$13)/$D$14</f>
        <v>#DIV/0!</v>
      </c>
      <c r="AM14" s="813"/>
      <c r="AN14" s="809">
        <f>MAX(AN10:AN13)</f>
        <v>0</v>
      </c>
      <c r="AO14" s="809">
        <f>SUM(AO10:AO13)</f>
        <v>0</v>
      </c>
      <c r="AP14" s="809" t="e">
        <f>SUM(AP10*$E$10,AP11*$E$11,AP12*$E$12,AP13*$E$13)/$D$14</f>
        <v>#DIV/0!</v>
      </c>
      <c r="AQ14" s="813"/>
      <c r="AR14" s="809">
        <f>MAX(AR10:AR13)</f>
        <v>0</v>
      </c>
      <c r="AS14" s="809">
        <f>SUM(AS10:AS13)</f>
        <v>0</v>
      </c>
      <c r="AT14" s="809" t="e">
        <f>SUM(AT10*$E$10,AT11*$E$11,AT12*$E$12,AT13*$E$13)/$D$14</f>
        <v>#DIV/0!</v>
      </c>
      <c r="AU14" s="813"/>
      <c r="AV14" s="809">
        <f>MAX(AV10:AV13)</f>
        <v>0</v>
      </c>
      <c r="AW14" s="666" t="e">
        <f t="shared" si="0"/>
        <v>#DIV/0!</v>
      </c>
    </row>
    <row r="15" spans="1:98" s="808" customFormat="1" ht="46.8">
      <c r="A15" s="852">
        <v>6</v>
      </c>
      <c r="B15" s="853" t="s">
        <v>132</v>
      </c>
      <c r="C15" s="813"/>
      <c r="D15" s="813"/>
      <c r="E15" s="813"/>
      <c r="F15" s="813"/>
      <c r="G15" s="813"/>
      <c r="H15" s="813"/>
      <c r="I15" s="813"/>
      <c r="J15" s="813"/>
      <c r="K15" s="813"/>
      <c r="L15" s="813"/>
      <c r="M15" s="813"/>
      <c r="N15" s="813"/>
      <c r="O15" s="813"/>
      <c r="P15" s="813"/>
      <c r="Q15" s="813"/>
      <c r="R15" s="813"/>
      <c r="S15" s="813"/>
      <c r="T15" s="813"/>
      <c r="U15" s="813"/>
      <c r="V15" s="813"/>
      <c r="W15" s="813"/>
      <c r="X15" s="813"/>
      <c r="Y15" s="813"/>
      <c r="Z15" s="813"/>
      <c r="AA15" s="813"/>
      <c r="AB15" s="813"/>
      <c r="AC15" s="813"/>
      <c r="AD15" s="813"/>
      <c r="AE15" s="813"/>
      <c r="AF15" s="813"/>
      <c r="AG15" s="813"/>
      <c r="AH15" s="813"/>
      <c r="AI15" s="813"/>
      <c r="AJ15" s="813"/>
      <c r="AK15" s="813"/>
      <c r="AL15" s="813"/>
      <c r="AM15" s="813"/>
      <c r="AN15" s="813"/>
      <c r="AO15" s="813"/>
      <c r="AP15" s="813"/>
      <c r="AQ15" s="813"/>
      <c r="AR15" s="813"/>
      <c r="AS15" s="813"/>
      <c r="AT15" s="813"/>
      <c r="AU15" s="813"/>
      <c r="AV15" s="813"/>
      <c r="AW15" s="666" t="str">
        <f t="shared" si="0"/>
        <v/>
      </c>
    </row>
    <row r="16" spans="1:98" ht="11.25" customHeight="1">
      <c r="A16" s="625"/>
      <c r="B16" s="667"/>
      <c r="C16" s="653"/>
      <c r="D16" s="653"/>
      <c r="E16" s="653"/>
      <c r="F16" s="653"/>
      <c r="G16" s="653"/>
      <c r="H16" s="653"/>
      <c r="I16" s="653"/>
      <c r="J16" s="653"/>
      <c r="K16" s="653"/>
      <c r="L16" s="653"/>
      <c r="M16" s="653"/>
      <c r="N16" s="653"/>
      <c r="O16" s="653"/>
      <c r="P16" s="653"/>
      <c r="Q16" s="653"/>
      <c r="R16" s="653"/>
      <c r="S16" s="653"/>
      <c r="T16" s="653"/>
      <c r="U16" s="653"/>
      <c r="V16" s="653"/>
      <c r="W16" s="653"/>
      <c r="X16" s="653"/>
      <c r="Y16" s="653"/>
      <c r="Z16" s="653"/>
    </row>
    <row r="17" spans="1:48" ht="15.6">
      <c r="A17" s="625"/>
      <c r="B17" s="668" t="s">
        <v>4689</v>
      </c>
    </row>
    <row r="18" spans="1:48" ht="15.6">
      <c r="A18" s="625"/>
      <c r="B18" s="668" t="s">
        <v>140</v>
      </c>
    </row>
    <row r="19" spans="1:48" s="808" customFormat="1" ht="19.5" customHeight="1">
      <c r="B19" s="810" t="s">
        <v>162</v>
      </c>
      <c r="C19" s="811"/>
      <c r="D19" s="811"/>
      <c r="E19" s="811"/>
      <c r="F19" s="811"/>
      <c r="G19" s="811"/>
      <c r="H19" s="811"/>
      <c r="I19" s="811"/>
      <c r="J19" s="811"/>
      <c r="K19" s="811"/>
      <c r="L19" s="811"/>
      <c r="M19" s="811"/>
      <c r="N19" s="811"/>
      <c r="O19" s="811"/>
      <c r="P19" s="811"/>
      <c r="Q19" s="811"/>
      <c r="R19" s="811"/>
      <c r="S19" s="811"/>
      <c r="T19" s="811"/>
      <c r="U19" s="811"/>
      <c r="V19" s="811"/>
      <c r="W19" s="811"/>
      <c r="X19" s="811"/>
      <c r="Y19" s="811"/>
      <c r="Z19" s="811"/>
      <c r="AA19" s="811"/>
      <c r="AB19" s="811"/>
      <c r="AC19" s="811"/>
      <c r="AD19" s="811"/>
      <c r="AE19" s="811"/>
      <c r="AF19" s="811"/>
      <c r="AG19" s="811"/>
      <c r="AH19" s="811"/>
      <c r="AI19" s="811"/>
      <c r="AJ19" s="811"/>
      <c r="AK19" s="811"/>
      <c r="AL19" s="811"/>
      <c r="AM19" s="811"/>
      <c r="AN19" s="811"/>
      <c r="AO19" s="811"/>
      <c r="AP19" s="811"/>
      <c r="AQ19" s="811"/>
      <c r="AR19" s="811"/>
      <c r="AS19" s="811"/>
      <c r="AT19" s="811"/>
      <c r="AU19" s="811"/>
      <c r="AV19" s="811"/>
    </row>
    <row r="20" spans="1:48" s="808" customFormat="1" ht="15.6">
      <c r="B20" s="810"/>
      <c r="C20" s="811"/>
      <c r="D20" s="811"/>
      <c r="E20" s="811"/>
      <c r="F20" s="811"/>
      <c r="G20" s="811"/>
      <c r="H20" s="811"/>
      <c r="I20" s="811"/>
      <c r="J20" s="811"/>
      <c r="K20" s="811"/>
      <c r="L20" s="811"/>
      <c r="M20" s="811"/>
      <c r="N20" s="811"/>
      <c r="O20" s="811"/>
      <c r="P20" s="811"/>
      <c r="Q20" s="811"/>
      <c r="R20" s="811"/>
      <c r="S20" s="811"/>
      <c r="T20" s="811"/>
      <c r="U20" s="811"/>
      <c r="V20" s="811"/>
      <c r="W20" s="811"/>
      <c r="X20" s="811"/>
      <c r="Y20" s="811"/>
      <c r="Z20" s="811"/>
      <c r="AA20" s="811"/>
      <c r="AB20" s="811"/>
      <c r="AC20" s="811"/>
      <c r="AD20" s="811"/>
      <c r="AE20" s="811"/>
      <c r="AF20" s="811"/>
      <c r="AG20" s="811"/>
      <c r="AH20" s="811"/>
      <c r="AI20" s="811"/>
      <c r="AJ20" s="811"/>
      <c r="AK20" s="811"/>
      <c r="AL20" s="811"/>
      <c r="AM20" s="811"/>
      <c r="AN20" s="811"/>
      <c r="AO20" s="811"/>
      <c r="AP20" s="811"/>
      <c r="AQ20" s="811"/>
      <c r="AR20" s="811"/>
      <c r="AS20" s="811"/>
      <c r="AT20" s="811"/>
      <c r="AU20" s="811"/>
      <c r="AV20" s="811"/>
    </row>
    <row r="21" spans="1:48" ht="15.6">
      <c r="B21" s="1047" t="s">
        <v>142</v>
      </c>
      <c r="C21" s="1122"/>
      <c r="D21" s="1122"/>
      <c r="E21" s="1122"/>
      <c r="F21" s="1122"/>
      <c r="G21" s="1122"/>
      <c r="H21" s="1122"/>
      <c r="I21" s="1122"/>
      <c r="J21" s="1122"/>
      <c r="K21" s="1122"/>
      <c r="L21" s="1122"/>
      <c r="M21" s="1122"/>
      <c r="N21" s="1122"/>
      <c r="O21" s="1122"/>
      <c r="P21" s="1122"/>
      <c r="Q21" s="1122"/>
      <c r="R21" s="1122"/>
      <c r="S21" s="1122"/>
      <c r="T21" s="1122"/>
      <c r="U21" s="1122"/>
      <c r="V21" s="1122"/>
      <c r="W21" s="632"/>
      <c r="X21" s="632"/>
      <c r="Y21" s="632"/>
      <c r="Z21" s="632"/>
      <c r="AA21" s="632"/>
      <c r="AB21" s="632"/>
      <c r="AC21" s="632"/>
      <c r="AD21" s="632"/>
      <c r="AE21" s="632"/>
      <c r="AF21" s="632"/>
      <c r="AG21" s="632"/>
      <c r="AH21" s="632"/>
      <c r="AI21" s="632"/>
      <c r="AJ21" s="632"/>
      <c r="AK21" s="632"/>
      <c r="AL21" s="632"/>
      <c r="AM21" s="632"/>
      <c r="AN21" s="632"/>
      <c r="AO21" s="632"/>
      <c r="AP21" s="632"/>
      <c r="AQ21" s="632"/>
      <c r="AR21" s="632"/>
      <c r="AS21" s="632"/>
      <c r="AT21" s="632"/>
      <c r="AU21" s="632"/>
      <c r="AV21" s="632"/>
    </row>
    <row r="22" spans="1:48" ht="15.6">
      <c r="B22" s="1047" t="s">
        <v>143</v>
      </c>
      <c r="C22" s="1122"/>
      <c r="D22" s="1122"/>
      <c r="E22" s="1122"/>
      <c r="F22" s="1122"/>
      <c r="G22" s="1122"/>
      <c r="H22" s="1122"/>
      <c r="I22" s="1122"/>
      <c r="J22" s="1122"/>
      <c r="K22" s="1122"/>
      <c r="L22" s="1122"/>
      <c r="M22" s="1122"/>
      <c r="N22" s="1122"/>
      <c r="O22" s="1122"/>
      <c r="P22" s="1122"/>
      <c r="Q22" s="1122"/>
      <c r="R22" s="1122"/>
      <c r="S22" s="1122"/>
      <c r="T22" s="1122"/>
      <c r="U22" s="1122"/>
      <c r="V22" s="1122"/>
      <c r="W22" s="632"/>
      <c r="X22" s="632"/>
      <c r="Y22" s="632"/>
      <c r="Z22" s="632"/>
      <c r="AA22" s="632"/>
      <c r="AB22" s="632"/>
      <c r="AC22" s="632"/>
      <c r="AD22" s="632"/>
      <c r="AE22" s="632"/>
      <c r="AF22" s="632"/>
      <c r="AG22" s="632"/>
      <c r="AH22" s="632"/>
      <c r="AI22" s="632"/>
      <c r="AJ22" s="632"/>
      <c r="AK22" s="632"/>
      <c r="AL22" s="632"/>
      <c r="AM22" s="632"/>
      <c r="AN22" s="632"/>
      <c r="AO22" s="632"/>
      <c r="AP22" s="632"/>
      <c r="AQ22" s="632"/>
      <c r="AR22" s="632"/>
      <c r="AS22" s="632"/>
      <c r="AT22" s="632"/>
      <c r="AU22" s="632"/>
      <c r="AV22" s="632"/>
    </row>
    <row r="23" spans="1:48" ht="15.6">
      <c r="B23" s="668"/>
      <c r="C23" s="669"/>
      <c r="D23" s="669"/>
      <c r="E23" s="669"/>
      <c r="F23" s="669"/>
    </row>
    <row r="24" spans="1:48" ht="15.6">
      <c r="B24" s="668" t="s">
        <v>1401</v>
      </c>
      <c r="C24" s="669"/>
      <c r="D24" s="669"/>
      <c r="E24" s="669"/>
      <c r="F24" s="669"/>
    </row>
    <row r="25" spans="1:48" ht="19.5" customHeight="1">
      <c r="B25" s="634" t="s">
        <v>1402</v>
      </c>
      <c r="C25" s="669"/>
      <c r="D25" s="669"/>
      <c r="E25" s="669"/>
      <c r="F25" s="669"/>
    </row>
    <row r="26" spans="1:48" ht="15.6">
      <c r="A26" s="625"/>
    </row>
    <row r="27" spans="1:48" ht="15.6">
      <c r="A27" s="625"/>
    </row>
  </sheetData>
  <sheetProtection password="DAE3" sheet="1" objects="1" scenarios="1" formatCells="0" formatColumns="0" formatRows="0" sort="0" autoFilter="0"/>
  <mergeCells count="45">
    <mergeCell ref="AQ7:AR7"/>
    <mergeCell ref="AS7:AT7"/>
    <mergeCell ref="W7:X7"/>
    <mergeCell ref="Y7:Z7"/>
    <mergeCell ref="AA7:AB7"/>
    <mergeCell ref="AC7:AD7"/>
    <mergeCell ref="AE7:AF7"/>
    <mergeCell ref="AG7:AH7"/>
    <mergeCell ref="B21:V21"/>
    <mergeCell ref="B22:V22"/>
    <mergeCell ref="AI7:AJ7"/>
    <mergeCell ref="AK7:AL7"/>
    <mergeCell ref="AM7:AN7"/>
    <mergeCell ref="AW5:AW7"/>
    <mergeCell ref="I6:L6"/>
    <mergeCell ref="M6:P6"/>
    <mergeCell ref="Q6:T6"/>
    <mergeCell ref="U6:X6"/>
    <mergeCell ref="Y6:AB6"/>
    <mergeCell ref="AC6:AF6"/>
    <mergeCell ref="AG6:AJ6"/>
    <mergeCell ref="AK6:AN6"/>
    <mergeCell ref="AO6:AR6"/>
    <mergeCell ref="AS6:AV6"/>
    <mergeCell ref="I7:J7"/>
    <mergeCell ref="K7:L7"/>
    <mergeCell ref="M7:N7"/>
    <mergeCell ref="O7:P7"/>
    <mergeCell ref="Q7:R7"/>
    <mergeCell ref="D1:N1"/>
    <mergeCell ref="B2:O2"/>
    <mergeCell ref="B3:O3"/>
    <mergeCell ref="B4:P4"/>
    <mergeCell ref="A5:A8"/>
    <mergeCell ref="B5:B8"/>
    <mergeCell ref="C5:C8"/>
    <mergeCell ref="D5:D8"/>
    <mergeCell ref="E5:H6"/>
    <mergeCell ref="I5:AV5"/>
    <mergeCell ref="E7:F7"/>
    <mergeCell ref="G7:H7"/>
    <mergeCell ref="S7:T7"/>
    <mergeCell ref="U7:V7"/>
    <mergeCell ref="AU7:AV7"/>
    <mergeCell ref="AO7:AP7"/>
  </mergeCells>
  <conditionalFormatting sqref="BC10">
    <cfRule type="cellIs" dxfId="2" priority="2" stopIfTrue="1" operator="equal">
      <formula>"СТРОКА СОДЕРЖИТ ОШИБКИ!"</formula>
    </cfRule>
  </conditionalFormatting>
  <conditionalFormatting sqref="AW10:AW15">
    <cfRule type="cellIs" dxfId="1" priority="1" stopIfTrue="1" operator="equal">
      <formula>"СТРОКА СОДЕРЖИТ ОШИБКИ!"</formula>
    </cfRule>
  </conditionalFormatting>
  <pageMargins left="0.25" right="0.18"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sheetPr>
    <tabColor rgb="FF92D050"/>
  </sheetPr>
  <dimension ref="A1:BJ359"/>
  <sheetViews>
    <sheetView view="pageBreakPreview" zoomScale="50" zoomScaleNormal="85" zoomScaleSheetLayoutView="50" workbookViewId="0"/>
  </sheetViews>
  <sheetFormatPr defaultRowHeight="15"/>
  <cols>
    <col min="1" max="1" width="4.33203125" style="632" customWidth="1"/>
    <col min="2" max="2" width="17.6640625" style="632" customWidth="1"/>
    <col min="3" max="3" width="6.44140625" style="632" customWidth="1"/>
    <col min="4" max="4" width="6.88671875" style="632" customWidth="1"/>
    <col min="5" max="5" width="7.44140625" style="632" customWidth="1"/>
    <col min="6" max="6" width="7.109375" style="632" customWidth="1"/>
    <col min="7" max="7" width="7.6640625" style="632" customWidth="1"/>
    <col min="8" max="8" width="6.33203125" style="632" customWidth="1"/>
    <col min="9" max="9" width="8.109375" style="632" customWidth="1"/>
    <col min="10" max="10" width="6" style="632" customWidth="1"/>
    <col min="11" max="11" width="6.88671875" style="632" customWidth="1"/>
    <col min="12" max="12" width="6.109375" style="632" customWidth="1"/>
    <col min="13" max="13" width="7.88671875" style="632" customWidth="1"/>
    <col min="14" max="14" width="6.88671875" style="632" customWidth="1"/>
    <col min="15" max="15" width="6.5546875" style="632" customWidth="1"/>
    <col min="16" max="24" width="6.44140625" style="632" customWidth="1"/>
    <col min="25" max="25" width="7.6640625" style="632" customWidth="1"/>
    <col min="26" max="26" width="7.109375" style="632" customWidth="1"/>
    <col min="27" max="27" width="6.6640625" style="632" customWidth="1"/>
    <col min="28" max="28" width="5.33203125" style="632" customWidth="1"/>
    <col min="29" max="29" width="8" style="632" customWidth="1"/>
    <col min="30" max="30" width="6.5546875" style="632" customWidth="1"/>
    <col min="31" max="31" width="7.6640625" style="632" customWidth="1"/>
    <col min="32" max="32" width="6.6640625" style="632" customWidth="1"/>
    <col min="33" max="33" width="6.5546875" style="632" customWidth="1"/>
    <col min="34" max="34" width="7" style="632" customWidth="1"/>
    <col min="35" max="35" width="7.44140625" style="632" customWidth="1"/>
    <col min="36" max="36" width="5.88671875" style="632" customWidth="1"/>
    <col min="37" max="256" width="9.109375" style="632"/>
    <col min="257" max="257" width="4.33203125" style="632" customWidth="1"/>
    <col min="258" max="258" width="17.6640625" style="632" customWidth="1"/>
    <col min="259" max="259" width="6.44140625" style="632" customWidth="1"/>
    <col min="260" max="260" width="6.88671875" style="632" customWidth="1"/>
    <col min="261" max="261" width="7.44140625" style="632" customWidth="1"/>
    <col min="262" max="262" width="7.109375" style="632" customWidth="1"/>
    <col min="263" max="263" width="7.6640625" style="632" customWidth="1"/>
    <col min="264" max="264" width="6.33203125" style="632" customWidth="1"/>
    <col min="265" max="265" width="8.109375" style="632" customWidth="1"/>
    <col min="266" max="266" width="6" style="632" customWidth="1"/>
    <col min="267" max="267" width="6.88671875" style="632" customWidth="1"/>
    <col min="268" max="268" width="6.109375" style="632" customWidth="1"/>
    <col min="269" max="269" width="7.88671875" style="632" customWidth="1"/>
    <col min="270" max="270" width="6.88671875" style="632" customWidth="1"/>
    <col min="271" max="271" width="6.5546875" style="632" customWidth="1"/>
    <col min="272" max="280" width="6.44140625" style="632" customWidth="1"/>
    <col min="281" max="281" width="7.6640625" style="632" customWidth="1"/>
    <col min="282" max="282" width="7.109375" style="632" customWidth="1"/>
    <col min="283" max="283" width="6.6640625" style="632" customWidth="1"/>
    <col min="284" max="284" width="5.33203125" style="632" customWidth="1"/>
    <col min="285" max="285" width="8" style="632" customWidth="1"/>
    <col min="286" max="286" width="6.5546875" style="632" customWidth="1"/>
    <col min="287" max="287" width="7.6640625" style="632" customWidth="1"/>
    <col min="288" max="288" width="6.6640625" style="632" customWidth="1"/>
    <col min="289" max="289" width="6.5546875" style="632" customWidth="1"/>
    <col min="290" max="290" width="7" style="632" customWidth="1"/>
    <col min="291" max="291" width="7.44140625" style="632" customWidth="1"/>
    <col min="292" max="292" width="5.88671875" style="632" customWidth="1"/>
    <col min="293" max="512" width="9.109375" style="632"/>
    <col min="513" max="513" width="4.33203125" style="632" customWidth="1"/>
    <col min="514" max="514" width="17.6640625" style="632" customWidth="1"/>
    <col min="515" max="515" width="6.44140625" style="632" customWidth="1"/>
    <col min="516" max="516" width="6.88671875" style="632" customWidth="1"/>
    <col min="517" max="517" width="7.44140625" style="632" customWidth="1"/>
    <col min="518" max="518" width="7.109375" style="632" customWidth="1"/>
    <col min="519" max="519" width="7.6640625" style="632" customWidth="1"/>
    <col min="520" max="520" width="6.33203125" style="632" customWidth="1"/>
    <col min="521" max="521" width="8.109375" style="632" customWidth="1"/>
    <col min="522" max="522" width="6" style="632" customWidth="1"/>
    <col min="523" max="523" width="6.88671875" style="632" customWidth="1"/>
    <col min="524" max="524" width="6.109375" style="632" customWidth="1"/>
    <col min="525" max="525" width="7.88671875" style="632" customWidth="1"/>
    <col min="526" max="526" width="6.88671875" style="632" customWidth="1"/>
    <col min="527" max="527" width="6.5546875" style="632" customWidth="1"/>
    <col min="528" max="536" width="6.44140625" style="632" customWidth="1"/>
    <col min="537" max="537" width="7.6640625" style="632" customWidth="1"/>
    <col min="538" max="538" width="7.109375" style="632" customWidth="1"/>
    <col min="539" max="539" width="6.6640625" style="632" customWidth="1"/>
    <col min="540" max="540" width="5.33203125" style="632" customWidth="1"/>
    <col min="541" max="541" width="8" style="632" customWidth="1"/>
    <col min="542" max="542" width="6.5546875" style="632" customWidth="1"/>
    <col min="543" max="543" width="7.6640625" style="632" customWidth="1"/>
    <col min="544" max="544" width="6.6640625" style="632" customWidth="1"/>
    <col min="545" max="545" width="6.5546875" style="632" customWidth="1"/>
    <col min="546" max="546" width="7" style="632" customWidth="1"/>
    <col min="547" max="547" width="7.44140625" style="632" customWidth="1"/>
    <col min="548" max="548" width="5.88671875" style="632" customWidth="1"/>
    <col min="549" max="768" width="9.109375" style="632"/>
    <col min="769" max="769" width="4.33203125" style="632" customWidth="1"/>
    <col min="770" max="770" width="17.6640625" style="632" customWidth="1"/>
    <col min="771" max="771" width="6.44140625" style="632" customWidth="1"/>
    <col min="772" max="772" width="6.88671875" style="632" customWidth="1"/>
    <col min="773" max="773" width="7.44140625" style="632" customWidth="1"/>
    <col min="774" max="774" width="7.109375" style="632" customWidth="1"/>
    <col min="775" max="775" width="7.6640625" style="632" customWidth="1"/>
    <col min="776" max="776" width="6.33203125" style="632" customWidth="1"/>
    <col min="777" max="777" width="8.109375" style="632" customWidth="1"/>
    <col min="778" max="778" width="6" style="632" customWidth="1"/>
    <col min="779" max="779" width="6.88671875" style="632" customWidth="1"/>
    <col min="780" max="780" width="6.109375" style="632" customWidth="1"/>
    <col min="781" max="781" width="7.88671875" style="632" customWidth="1"/>
    <col min="782" max="782" width="6.88671875" style="632" customWidth="1"/>
    <col min="783" max="783" width="6.5546875" style="632" customWidth="1"/>
    <col min="784" max="792" width="6.44140625" style="632" customWidth="1"/>
    <col min="793" max="793" width="7.6640625" style="632" customWidth="1"/>
    <col min="794" max="794" width="7.109375" style="632" customWidth="1"/>
    <col min="795" max="795" width="6.6640625" style="632" customWidth="1"/>
    <col min="796" max="796" width="5.33203125" style="632" customWidth="1"/>
    <col min="797" max="797" width="8" style="632" customWidth="1"/>
    <col min="798" max="798" width="6.5546875" style="632" customWidth="1"/>
    <col min="799" max="799" width="7.6640625" style="632" customWidth="1"/>
    <col min="800" max="800" width="6.6640625" style="632" customWidth="1"/>
    <col min="801" max="801" width="6.5546875" style="632" customWidth="1"/>
    <col min="802" max="802" width="7" style="632" customWidth="1"/>
    <col min="803" max="803" width="7.44140625" style="632" customWidth="1"/>
    <col min="804" max="804" width="5.88671875" style="632" customWidth="1"/>
    <col min="805" max="1024" width="9.109375" style="632"/>
    <col min="1025" max="1025" width="4.33203125" style="632" customWidth="1"/>
    <col min="1026" max="1026" width="17.6640625" style="632" customWidth="1"/>
    <col min="1027" max="1027" width="6.44140625" style="632" customWidth="1"/>
    <col min="1028" max="1028" width="6.88671875" style="632" customWidth="1"/>
    <col min="1029" max="1029" width="7.44140625" style="632" customWidth="1"/>
    <col min="1030" max="1030" width="7.109375" style="632" customWidth="1"/>
    <col min="1031" max="1031" width="7.6640625" style="632" customWidth="1"/>
    <col min="1032" max="1032" width="6.33203125" style="632" customWidth="1"/>
    <col min="1033" max="1033" width="8.109375" style="632" customWidth="1"/>
    <col min="1034" max="1034" width="6" style="632" customWidth="1"/>
    <col min="1035" max="1035" width="6.88671875" style="632" customWidth="1"/>
    <col min="1036" max="1036" width="6.109375" style="632" customWidth="1"/>
    <col min="1037" max="1037" width="7.88671875" style="632" customWidth="1"/>
    <col min="1038" max="1038" width="6.88671875" style="632" customWidth="1"/>
    <col min="1039" max="1039" width="6.5546875" style="632" customWidth="1"/>
    <col min="1040" max="1048" width="6.44140625" style="632" customWidth="1"/>
    <col min="1049" max="1049" width="7.6640625" style="632" customWidth="1"/>
    <col min="1050" max="1050" width="7.109375" style="632" customWidth="1"/>
    <col min="1051" max="1051" width="6.6640625" style="632" customWidth="1"/>
    <col min="1052" max="1052" width="5.33203125" style="632" customWidth="1"/>
    <col min="1053" max="1053" width="8" style="632" customWidth="1"/>
    <col min="1054" max="1054" width="6.5546875" style="632" customWidth="1"/>
    <col min="1055" max="1055" width="7.6640625" style="632" customWidth="1"/>
    <col min="1056" max="1056" width="6.6640625" style="632" customWidth="1"/>
    <col min="1057" max="1057" width="6.5546875" style="632" customWidth="1"/>
    <col min="1058" max="1058" width="7" style="632" customWidth="1"/>
    <col min="1059" max="1059" width="7.44140625" style="632" customWidth="1"/>
    <col min="1060" max="1060" width="5.88671875" style="632" customWidth="1"/>
    <col min="1061" max="1280" width="9.109375" style="632"/>
    <col min="1281" max="1281" width="4.33203125" style="632" customWidth="1"/>
    <col min="1282" max="1282" width="17.6640625" style="632" customWidth="1"/>
    <col min="1283" max="1283" width="6.44140625" style="632" customWidth="1"/>
    <col min="1284" max="1284" width="6.88671875" style="632" customWidth="1"/>
    <col min="1285" max="1285" width="7.44140625" style="632" customWidth="1"/>
    <col min="1286" max="1286" width="7.109375" style="632" customWidth="1"/>
    <col min="1287" max="1287" width="7.6640625" style="632" customWidth="1"/>
    <col min="1288" max="1288" width="6.33203125" style="632" customWidth="1"/>
    <col min="1289" max="1289" width="8.109375" style="632" customWidth="1"/>
    <col min="1290" max="1290" width="6" style="632" customWidth="1"/>
    <col min="1291" max="1291" width="6.88671875" style="632" customWidth="1"/>
    <col min="1292" max="1292" width="6.109375" style="632" customWidth="1"/>
    <col min="1293" max="1293" width="7.88671875" style="632" customWidth="1"/>
    <col min="1294" max="1294" width="6.88671875" style="632" customWidth="1"/>
    <col min="1295" max="1295" width="6.5546875" style="632" customWidth="1"/>
    <col min="1296" max="1304" width="6.44140625" style="632" customWidth="1"/>
    <col min="1305" max="1305" width="7.6640625" style="632" customWidth="1"/>
    <col min="1306" max="1306" width="7.109375" style="632" customWidth="1"/>
    <col min="1307" max="1307" width="6.6640625" style="632" customWidth="1"/>
    <col min="1308" max="1308" width="5.33203125" style="632" customWidth="1"/>
    <col min="1309" max="1309" width="8" style="632" customWidth="1"/>
    <col min="1310" max="1310" width="6.5546875" style="632" customWidth="1"/>
    <col min="1311" max="1311" width="7.6640625" style="632" customWidth="1"/>
    <col min="1312" max="1312" width="6.6640625" style="632" customWidth="1"/>
    <col min="1313" max="1313" width="6.5546875" style="632" customWidth="1"/>
    <col min="1314" max="1314" width="7" style="632" customWidth="1"/>
    <col min="1315" max="1315" width="7.44140625" style="632" customWidth="1"/>
    <col min="1316" max="1316" width="5.88671875" style="632" customWidth="1"/>
    <col min="1317" max="1536" width="9.109375" style="632"/>
    <col min="1537" max="1537" width="4.33203125" style="632" customWidth="1"/>
    <col min="1538" max="1538" width="17.6640625" style="632" customWidth="1"/>
    <col min="1539" max="1539" width="6.44140625" style="632" customWidth="1"/>
    <col min="1540" max="1540" width="6.88671875" style="632" customWidth="1"/>
    <col min="1541" max="1541" width="7.44140625" style="632" customWidth="1"/>
    <col min="1542" max="1542" width="7.109375" style="632" customWidth="1"/>
    <col min="1543" max="1543" width="7.6640625" style="632" customWidth="1"/>
    <col min="1544" max="1544" width="6.33203125" style="632" customWidth="1"/>
    <col min="1545" max="1545" width="8.109375" style="632" customWidth="1"/>
    <col min="1546" max="1546" width="6" style="632" customWidth="1"/>
    <col min="1547" max="1547" width="6.88671875" style="632" customWidth="1"/>
    <col min="1548" max="1548" width="6.109375" style="632" customWidth="1"/>
    <col min="1549" max="1549" width="7.88671875" style="632" customWidth="1"/>
    <col min="1550" max="1550" width="6.88671875" style="632" customWidth="1"/>
    <col min="1551" max="1551" width="6.5546875" style="632" customWidth="1"/>
    <col min="1552" max="1560" width="6.44140625" style="632" customWidth="1"/>
    <col min="1561" max="1561" width="7.6640625" style="632" customWidth="1"/>
    <col min="1562" max="1562" width="7.109375" style="632" customWidth="1"/>
    <col min="1563" max="1563" width="6.6640625" style="632" customWidth="1"/>
    <col min="1564" max="1564" width="5.33203125" style="632" customWidth="1"/>
    <col min="1565" max="1565" width="8" style="632" customWidth="1"/>
    <col min="1566" max="1566" width="6.5546875" style="632" customWidth="1"/>
    <col min="1567" max="1567" width="7.6640625" style="632" customWidth="1"/>
    <col min="1568" max="1568" width="6.6640625" style="632" customWidth="1"/>
    <col min="1569" max="1569" width="6.5546875" style="632" customWidth="1"/>
    <col min="1570" max="1570" width="7" style="632" customWidth="1"/>
    <col min="1571" max="1571" width="7.44140625" style="632" customWidth="1"/>
    <col min="1572" max="1572" width="5.88671875" style="632" customWidth="1"/>
    <col min="1573" max="1792" width="9.109375" style="632"/>
    <col min="1793" max="1793" width="4.33203125" style="632" customWidth="1"/>
    <col min="1794" max="1794" width="17.6640625" style="632" customWidth="1"/>
    <col min="1795" max="1795" width="6.44140625" style="632" customWidth="1"/>
    <col min="1796" max="1796" width="6.88671875" style="632" customWidth="1"/>
    <col min="1797" max="1797" width="7.44140625" style="632" customWidth="1"/>
    <col min="1798" max="1798" width="7.109375" style="632" customWidth="1"/>
    <col min="1799" max="1799" width="7.6640625" style="632" customWidth="1"/>
    <col min="1800" max="1800" width="6.33203125" style="632" customWidth="1"/>
    <col min="1801" max="1801" width="8.109375" style="632" customWidth="1"/>
    <col min="1802" max="1802" width="6" style="632" customWidth="1"/>
    <col min="1803" max="1803" width="6.88671875" style="632" customWidth="1"/>
    <col min="1804" max="1804" width="6.109375" style="632" customWidth="1"/>
    <col min="1805" max="1805" width="7.88671875" style="632" customWidth="1"/>
    <col min="1806" max="1806" width="6.88671875" style="632" customWidth="1"/>
    <col min="1807" max="1807" width="6.5546875" style="632" customWidth="1"/>
    <col min="1808" max="1816" width="6.44140625" style="632" customWidth="1"/>
    <col min="1817" max="1817" width="7.6640625" style="632" customWidth="1"/>
    <col min="1818" max="1818" width="7.109375" style="632" customWidth="1"/>
    <col min="1819" max="1819" width="6.6640625" style="632" customWidth="1"/>
    <col min="1820" max="1820" width="5.33203125" style="632" customWidth="1"/>
    <col min="1821" max="1821" width="8" style="632" customWidth="1"/>
    <col min="1822" max="1822" width="6.5546875" style="632" customWidth="1"/>
    <col min="1823" max="1823" width="7.6640625" style="632" customWidth="1"/>
    <col min="1824" max="1824" width="6.6640625" style="632" customWidth="1"/>
    <col min="1825" max="1825" width="6.5546875" style="632" customWidth="1"/>
    <col min="1826" max="1826" width="7" style="632" customWidth="1"/>
    <col min="1827" max="1827" width="7.44140625" style="632" customWidth="1"/>
    <col min="1828" max="1828" width="5.88671875" style="632" customWidth="1"/>
    <col min="1829" max="2048" width="9.109375" style="632"/>
    <col min="2049" max="2049" width="4.33203125" style="632" customWidth="1"/>
    <col min="2050" max="2050" width="17.6640625" style="632" customWidth="1"/>
    <col min="2051" max="2051" width="6.44140625" style="632" customWidth="1"/>
    <col min="2052" max="2052" width="6.88671875" style="632" customWidth="1"/>
    <col min="2053" max="2053" width="7.44140625" style="632" customWidth="1"/>
    <col min="2054" max="2054" width="7.109375" style="632" customWidth="1"/>
    <col min="2055" max="2055" width="7.6640625" style="632" customWidth="1"/>
    <col min="2056" max="2056" width="6.33203125" style="632" customWidth="1"/>
    <col min="2057" max="2057" width="8.109375" style="632" customWidth="1"/>
    <col min="2058" max="2058" width="6" style="632" customWidth="1"/>
    <col min="2059" max="2059" width="6.88671875" style="632" customWidth="1"/>
    <col min="2060" max="2060" width="6.109375" style="632" customWidth="1"/>
    <col min="2061" max="2061" width="7.88671875" style="632" customWidth="1"/>
    <col min="2062" max="2062" width="6.88671875" style="632" customWidth="1"/>
    <col min="2063" max="2063" width="6.5546875" style="632" customWidth="1"/>
    <col min="2064" max="2072" width="6.44140625" style="632" customWidth="1"/>
    <col min="2073" max="2073" width="7.6640625" style="632" customWidth="1"/>
    <col min="2074" max="2074" width="7.109375" style="632" customWidth="1"/>
    <col min="2075" max="2075" width="6.6640625" style="632" customWidth="1"/>
    <col min="2076" max="2076" width="5.33203125" style="632" customWidth="1"/>
    <col min="2077" max="2077" width="8" style="632" customWidth="1"/>
    <col min="2078" max="2078" width="6.5546875" style="632" customWidth="1"/>
    <col min="2079" max="2079" width="7.6640625" style="632" customWidth="1"/>
    <col min="2080" max="2080" width="6.6640625" style="632" customWidth="1"/>
    <col min="2081" max="2081" width="6.5546875" style="632" customWidth="1"/>
    <col min="2082" max="2082" width="7" style="632" customWidth="1"/>
    <col min="2083" max="2083" width="7.44140625" style="632" customWidth="1"/>
    <col min="2084" max="2084" width="5.88671875" style="632" customWidth="1"/>
    <col min="2085" max="2304" width="9.109375" style="632"/>
    <col min="2305" max="2305" width="4.33203125" style="632" customWidth="1"/>
    <col min="2306" max="2306" width="17.6640625" style="632" customWidth="1"/>
    <col min="2307" max="2307" width="6.44140625" style="632" customWidth="1"/>
    <col min="2308" max="2308" width="6.88671875" style="632" customWidth="1"/>
    <col min="2309" max="2309" width="7.44140625" style="632" customWidth="1"/>
    <col min="2310" max="2310" width="7.109375" style="632" customWidth="1"/>
    <col min="2311" max="2311" width="7.6640625" style="632" customWidth="1"/>
    <col min="2312" max="2312" width="6.33203125" style="632" customWidth="1"/>
    <col min="2313" max="2313" width="8.109375" style="632" customWidth="1"/>
    <col min="2314" max="2314" width="6" style="632" customWidth="1"/>
    <col min="2315" max="2315" width="6.88671875" style="632" customWidth="1"/>
    <col min="2316" max="2316" width="6.109375" style="632" customWidth="1"/>
    <col min="2317" max="2317" width="7.88671875" style="632" customWidth="1"/>
    <col min="2318" max="2318" width="6.88671875" style="632" customWidth="1"/>
    <col min="2319" max="2319" width="6.5546875" style="632" customWidth="1"/>
    <col min="2320" max="2328" width="6.44140625" style="632" customWidth="1"/>
    <col min="2329" max="2329" width="7.6640625" style="632" customWidth="1"/>
    <col min="2330" max="2330" width="7.109375" style="632" customWidth="1"/>
    <col min="2331" max="2331" width="6.6640625" style="632" customWidth="1"/>
    <col min="2332" max="2332" width="5.33203125" style="632" customWidth="1"/>
    <col min="2333" max="2333" width="8" style="632" customWidth="1"/>
    <col min="2334" max="2334" width="6.5546875" style="632" customWidth="1"/>
    <col min="2335" max="2335" width="7.6640625" style="632" customWidth="1"/>
    <col min="2336" max="2336" width="6.6640625" style="632" customWidth="1"/>
    <col min="2337" max="2337" width="6.5546875" style="632" customWidth="1"/>
    <col min="2338" max="2338" width="7" style="632" customWidth="1"/>
    <col min="2339" max="2339" width="7.44140625" style="632" customWidth="1"/>
    <col min="2340" max="2340" width="5.88671875" style="632" customWidth="1"/>
    <col min="2341" max="2560" width="9.109375" style="632"/>
    <col min="2561" max="2561" width="4.33203125" style="632" customWidth="1"/>
    <col min="2562" max="2562" width="17.6640625" style="632" customWidth="1"/>
    <col min="2563" max="2563" width="6.44140625" style="632" customWidth="1"/>
    <col min="2564" max="2564" width="6.88671875" style="632" customWidth="1"/>
    <col min="2565" max="2565" width="7.44140625" style="632" customWidth="1"/>
    <col min="2566" max="2566" width="7.109375" style="632" customWidth="1"/>
    <col min="2567" max="2567" width="7.6640625" style="632" customWidth="1"/>
    <col min="2568" max="2568" width="6.33203125" style="632" customWidth="1"/>
    <col min="2569" max="2569" width="8.109375" style="632" customWidth="1"/>
    <col min="2570" max="2570" width="6" style="632" customWidth="1"/>
    <col min="2571" max="2571" width="6.88671875" style="632" customWidth="1"/>
    <col min="2572" max="2572" width="6.109375" style="632" customWidth="1"/>
    <col min="2573" max="2573" width="7.88671875" style="632" customWidth="1"/>
    <col min="2574" max="2574" width="6.88671875" style="632" customWidth="1"/>
    <col min="2575" max="2575" width="6.5546875" style="632" customWidth="1"/>
    <col min="2576" max="2584" width="6.44140625" style="632" customWidth="1"/>
    <col min="2585" max="2585" width="7.6640625" style="632" customWidth="1"/>
    <col min="2586" max="2586" width="7.109375" style="632" customWidth="1"/>
    <col min="2587" max="2587" width="6.6640625" style="632" customWidth="1"/>
    <col min="2588" max="2588" width="5.33203125" style="632" customWidth="1"/>
    <col min="2589" max="2589" width="8" style="632" customWidth="1"/>
    <col min="2590" max="2590" width="6.5546875" style="632" customWidth="1"/>
    <col min="2591" max="2591" width="7.6640625" style="632" customWidth="1"/>
    <col min="2592" max="2592" width="6.6640625" style="632" customWidth="1"/>
    <col min="2593" max="2593" width="6.5546875" style="632" customWidth="1"/>
    <col min="2594" max="2594" width="7" style="632" customWidth="1"/>
    <col min="2595" max="2595" width="7.44140625" style="632" customWidth="1"/>
    <col min="2596" max="2596" width="5.88671875" style="632" customWidth="1"/>
    <col min="2597" max="2816" width="9.109375" style="632"/>
    <col min="2817" max="2817" width="4.33203125" style="632" customWidth="1"/>
    <col min="2818" max="2818" width="17.6640625" style="632" customWidth="1"/>
    <col min="2819" max="2819" width="6.44140625" style="632" customWidth="1"/>
    <col min="2820" max="2820" width="6.88671875" style="632" customWidth="1"/>
    <col min="2821" max="2821" width="7.44140625" style="632" customWidth="1"/>
    <col min="2822" max="2822" width="7.109375" style="632" customWidth="1"/>
    <col min="2823" max="2823" width="7.6640625" style="632" customWidth="1"/>
    <col min="2824" max="2824" width="6.33203125" style="632" customWidth="1"/>
    <col min="2825" max="2825" width="8.109375" style="632" customWidth="1"/>
    <col min="2826" max="2826" width="6" style="632" customWidth="1"/>
    <col min="2827" max="2827" width="6.88671875" style="632" customWidth="1"/>
    <col min="2828" max="2828" width="6.109375" style="632" customWidth="1"/>
    <col min="2829" max="2829" width="7.88671875" style="632" customWidth="1"/>
    <col min="2830" max="2830" width="6.88671875" style="632" customWidth="1"/>
    <col min="2831" max="2831" width="6.5546875" style="632" customWidth="1"/>
    <col min="2832" max="2840" width="6.44140625" style="632" customWidth="1"/>
    <col min="2841" max="2841" width="7.6640625" style="632" customWidth="1"/>
    <col min="2842" max="2842" width="7.109375" style="632" customWidth="1"/>
    <col min="2843" max="2843" width="6.6640625" style="632" customWidth="1"/>
    <col min="2844" max="2844" width="5.33203125" style="632" customWidth="1"/>
    <col min="2845" max="2845" width="8" style="632" customWidth="1"/>
    <col min="2846" max="2846" width="6.5546875" style="632" customWidth="1"/>
    <col min="2847" max="2847" width="7.6640625" style="632" customWidth="1"/>
    <col min="2848" max="2848" width="6.6640625" style="632" customWidth="1"/>
    <col min="2849" max="2849" width="6.5546875" style="632" customWidth="1"/>
    <col min="2850" max="2850" width="7" style="632" customWidth="1"/>
    <col min="2851" max="2851" width="7.44140625" style="632" customWidth="1"/>
    <col min="2852" max="2852" width="5.88671875" style="632" customWidth="1"/>
    <col min="2853" max="3072" width="9.109375" style="632"/>
    <col min="3073" max="3073" width="4.33203125" style="632" customWidth="1"/>
    <col min="3074" max="3074" width="17.6640625" style="632" customWidth="1"/>
    <col min="3075" max="3075" width="6.44140625" style="632" customWidth="1"/>
    <col min="3076" max="3076" width="6.88671875" style="632" customWidth="1"/>
    <col min="3077" max="3077" width="7.44140625" style="632" customWidth="1"/>
    <col min="3078" max="3078" width="7.109375" style="632" customWidth="1"/>
    <col min="3079" max="3079" width="7.6640625" style="632" customWidth="1"/>
    <col min="3080" max="3080" width="6.33203125" style="632" customWidth="1"/>
    <col min="3081" max="3081" width="8.109375" style="632" customWidth="1"/>
    <col min="3082" max="3082" width="6" style="632" customWidth="1"/>
    <col min="3083" max="3083" width="6.88671875" style="632" customWidth="1"/>
    <col min="3084" max="3084" width="6.109375" style="632" customWidth="1"/>
    <col min="3085" max="3085" width="7.88671875" style="632" customWidth="1"/>
    <col min="3086" max="3086" width="6.88671875" style="632" customWidth="1"/>
    <col min="3087" max="3087" width="6.5546875" style="632" customWidth="1"/>
    <col min="3088" max="3096" width="6.44140625" style="632" customWidth="1"/>
    <col min="3097" max="3097" width="7.6640625" style="632" customWidth="1"/>
    <col min="3098" max="3098" width="7.109375" style="632" customWidth="1"/>
    <col min="3099" max="3099" width="6.6640625" style="632" customWidth="1"/>
    <col min="3100" max="3100" width="5.33203125" style="632" customWidth="1"/>
    <col min="3101" max="3101" width="8" style="632" customWidth="1"/>
    <col min="3102" max="3102" width="6.5546875" style="632" customWidth="1"/>
    <col min="3103" max="3103" width="7.6640625" style="632" customWidth="1"/>
    <col min="3104" max="3104" width="6.6640625" style="632" customWidth="1"/>
    <col min="3105" max="3105" width="6.5546875" style="632" customWidth="1"/>
    <col min="3106" max="3106" width="7" style="632" customWidth="1"/>
    <col min="3107" max="3107" width="7.44140625" style="632" customWidth="1"/>
    <col min="3108" max="3108" width="5.88671875" style="632" customWidth="1"/>
    <col min="3109" max="3328" width="9.109375" style="632"/>
    <col min="3329" max="3329" width="4.33203125" style="632" customWidth="1"/>
    <col min="3330" max="3330" width="17.6640625" style="632" customWidth="1"/>
    <col min="3331" max="3331" width="6.44140625" style="632" customWidth="1"/>
    <col min="3332" max="3332" width="6.88671875" style="632" customWidth="1"/>
    <col min="3333" max="3333" width="7.44140625" style="632" customWidth="1"/>
    <col min="3334" max="3334" width="7.109375" style="632" customWidth="1"/>
    <col min="3335" max="3335" width="7.6640625" style="632" customWidth="1"/>
    <col min="3336" max="3336" width="6.33203125" style="632" customWidth="1"/>
    <col min="3337" max="3337" width="8.109375" style="632" customWidth="1"/>
    <col min="3338" max="3338" width="6" style="632" customWidth="1"/>
    <col min="3339" max="3339" width="6.88671875" style="632" customWidth="1"/>
    <col min="3340" max="3340" width="6.109375" style="632" customWidth="1"/>
    <col min="3341" max="3341" width="7.88671875" style="632" customWidth="1"/>
    <col min="3342" max="3342" width="6.88671875" style="632" customWidth="1"/>
    <col min="3343" max="3343" width="6.5546875" style="632" customWidth="1"/>
    <col min="3344" max="3352" width="6.44140625" style="632" customWidth="1"/>
    <col min="3353" max="3353" width="7.6640625" style="632" customWidth="1"/>
    <col min="3354" max="3354" width="7.109375" style="632" customWidth="1"/>
    <col min="3355" max="3355" width="6.6640625" style="632" customWidth="1"/>
    <col min="3356" max="3356" width="5.33203125" style="632" customWidth="1"/>
    <col min="3357" max="3357" width="8" style="632" customWidth="1"/>
    <col min="3358" max="3358" width="6.5546875" style="632" customWidth="1"/>
    <col min="3359" max="3359" width="7.6640625" style="632" customWidth="1"/>
    <col min="3360" max="3360" width="6.6640625" style="632" customWidth="1"/>
    <col min="3361" max="3361" width="6.5546875" style="632" customWidth="1"/>
    <col min="3362" max="3362" width="7" style="632" customWidth="1"/>
    <col min="3363" max="3363" width="7.44140625" style="632" customWidth="1"/>
    <col min="3364" max="3364" width="5.88671875" style="632" customWidth="1"/>
    <col min="3365" max="3584" width="9.109375" style="632"/>
    <col min="3585" max="3585" width="4.33203125" style="632" customWidth="1"/>
    <col min="3586" max="3586" width="17.6640625" style="632" customWidth="1"/>
    <col min="3587" max="3587" width="6.44140625" style="632" customWidth="1"/>
    <col min="3588" max="3588" width="6.88671875" style="632" customWidth="1"/>
    <col min="3589" max="3589" width="7.44140625" style="632" customWidth="1"/>
    <col min="3590" max="3590" width="7.109375" style="632" customWidth="1"/>
    <col min="3591" max="3591" width="7.6640625" style="632" customWidth="1"/>
    <col min="3592" max="3592" width="6.33203125" style="632" customWidth="1"/>
    <col min="3593" max="3593" width="8.109375" style="632" customWidth="1"/>
    <col min="3594" max="3594" width="6" style="632" customWidth="1"/>
    <col min="3595" max="3595" width="6.88671875" style="632" customWidth="1"/>
    <col min="3596" max="3596" width="6.109375" style="632" customWidth="1"/>
    <col min="3597" max="3597" width="7.88671875" style="632" customWidth="1"/>
    <col min="3598" max="3598" width="6.88671875" style="632" customWidth="1"/>
    <col min="3599" max="3599" width="6.5546875" style="632" customWidth="1"/>
    <col min="3600" max="3608" width="6.44140625" style="632" customWidth="1"/>
    <col min="3609" max="3609" width="7.6640625" style="632" customWidth="1"/>
    <col min="3610" max="3610" width="7.109375" style="632" customWidth="1"/>
    <col min="3611" max="3611" width="6.6640625" style="632" customWidth="1"/>
    <col min="3612" max="3612" width="5.33203125" style="632" customWidth="1"/>
    <col min="3613" max="3613" width="8" style="632" customWidth="1"/>
    <col min="3614" max="3614" width="6.5546875" style="632" customWidth="1"/>
    <col min="3615" max="3615" width="7.6640625" style="632" customWidth="1"/>
    <col min="3616" max="3616" width="6.6640625" style="632" customWidth="1"/>
    <col min="3617" max="3617" width="6.5546875" style="632" customWidth="1"/>
    <col min="3618" max="3618" width="7" style="632" customWidth="1"/>
    <col min="3619" max="3619" width="7.44140625" style="632" customWidth="1"/>
    <col min="3620" max="3620" width="5.88671875" style="632" customWidth="1"/>
    <col min="3621" max="3840" width="9.109375" style="632"/>
    <col min="3841" max="3841" width="4.33203125" style="632" customWidth="1"/>
    <col min="3842" max="3842" width="17.6640625" style="632" customWidth="1"/>
    <col min="3843" max="3843" width="6.44140625" style="632" customWidth="1"/>
    <col min="3844" max="3844" width="6.88671875" style="632" customWidth="1"/>
    <col min="3845" max="3845" width="7.44140625" style="632" customWidth="1"/>
    <col min="3846" max="3846" width="7.109375" style="632" customWidth="1"/>
    <col min="3847" max="3847" width="7.6640625" style="632" customWidth="1"/>
    <col min="3848" max="3848" width="6.33203125" style="632" customWidth="1"/>
    <col min="3849" max="3849" width="8.109375" style="632" customWidth="1"/>
    <col min="3850" max="3850" width="6" style="632" customWidth="1"/>
    <col min="3851" max="3851" width="6.88671875" style="632" customWidth="1"/>
    <col min="3852" max="3852" width="6.109375" style="632" customWidth="1"/>
    <col min="3853" max="3853" width="7.88671875" style="632" customWidth="1"/>
    <col min="3854" max="3854" width="6.88671875" style="632" customWidth="1"/>
    <col min="3855" max="3855" width="6.5546875" style="632" customWidth="1"/>
    <col min="3856" max="3864" width="6.44140625" style="632" customWidth="1"/>
    <col min="3865" max="3865" width="7.6640625" style="632" customWidth="1"/>
    <col min="3866" max="3866" width="7.109375" style="632" customWidth="1"/>
    <col min="3867" max="3867" width="6.6640625" style="632" customWidth="1"/>
    <col min="3868" max="3868" width="5.33203125" style="632" customWidth="1"/>
    <col min="3869" max="3869" width="8" style="632" customWidth="1"/>
    <col min="3870" max="3870" width="6.5546875" style="632" customWidth="1"/>
    <col min="3871" max="3871" width="7.6640625" style="632" customWidth="1"/>
    <col min="3872" max="3872" width="6.6640625" style="632" customWidth="1"/>
    <col min="3873" max="3873" width="6.5546875" style="632" customWidth="1"/>
    <col min="3874" max="3874" width="7" style="632" customWidth="1"/>
    <col min="3875" max="3875" width="7.44140625" style="632" customWidth="1"/>
    <col min="3876" max="3876" width="5.88671875" style="632" customWidth="1"/>
    <col min="3877" max="4096" width="9.109375" style="632"/>
    <col min="4097" max="4097" width="4.33203125" style="632" customWidth="1"/>
    <col min="4098" max="4098" width="17.6640625" style="632" customWidth="1"/>
    <col min="4099" max="4099" width="6.44140625" style="632" customWidth="1"/>
    <col min="4100" max="4100" width="6.88671875" style="632" customWidth="1"/>
    <col min="4101" max="4101" width="7.44140625" style="632" customWidth="1"/>
    <col min="4102" max="4102" width="7.109375" style="632" customWidth="1"/>
    <col min="4103" max="4103" width="7.6640625" style="632" customWidth="1"/>
    <col min="4104" max="4104" width="6.33203125" style="632" customWidth="1"/>
    <col min="4105" max="4105" width="8.109375" style="632" customWidth="1"/>
    <col min="4106" max="4106" width="6" style="632" customWidth="1"/>
    <col min="4107" max="4107" width="6.88671875" style="632" customWidth="1"/>
    <col min="4108" max="4108" width="6.109375" style="632" customWidth="1"/>
    <col min="4109" max="4109" width="7.88671875" style="632" customWidth="1"/>
    <col min="4110" max="4110" width="6.88671875" style="632" customWidth="1"/>
    <col min="4111" max="4111" width="6.5546875" style="632" customWidth="1"/>
    <col min="4112" max="4120" width="6.44140625" style="632" customWidth="1"/>
    <col min="4121" max="4121" width="7.6640625" style="632" customWidth="1"/>
    <col min="4122" max="4122" width="7.109375" style="632" customWidth="1"/>
    <col min="4123" max="4123" width="6.6640625" style="632" customWidth="1"/>
    <col min="4124" max="4124" width="5.33203125" style="632" customWidth="1"/>
    <col min="4125" max="4125" width="8" style="632" customWidth="1"/>
    <col min="4126" max="4126" width="6.5546875" style="632" customWidth="1"/>
    <col min="4127" max="4127" width="7.6640625" style="632" customWidth="1"/>
    <col min="4128" max="4128" width="6.6640625" style="632" customWidth="1"/>
    <col min="4129" max="4129" width="6.5546875" style="632" customWidth="1"/>
    <col min="4130" max="4130" width="7" style="632" customWidth="1"/>
    <col min="4131" max="4131" width="7.44140625" style="632" customWidth="1"/>
    <col min="4132" max="4132" width="5.88671875" style="632" customWidth="1"/>
    <col min="4133" max="4352" width="9.109375" style="632"/>
    <col min="4353" max="4353" width="4.33203125" style="632" customWidth="1"/>
    <col min="4354" max="4354" width="17.6640625" style="632" customWidth="1"/>
    <col min="4355" max="4355" width="6.44140625" style="632" customWidth="1"/>
    <col min="4356" max="4356" width="6.88671875" style="632" customWidth="1"/>
    <col min="4357" max="4357" width="7.44140625" style="632" customWidth="1"/>
    <col min="4358" max="4358" width="7.109375" style="632" customWidth="1"/>
    <col min="4359" max="4359" width="7.6640625" style="632" customWidth="1"/>
    <col min="4360" max="4360" width="6.33203125" style="632" customWidth="1"/>
    <col min="4361" max="4361" width="8.109375" style="632" customWidth="1"/>
    <col min="4362" max="4362" width="6" style="632" customWidth="1"/>
    <col min="4363" max="4363" width="6.88671875" style="632" customWidth="1"/>
    <col min="4364" max="4364" width="6.109375" style="632" customWidth="1"/>
    <col min="4365" max="4365" width="7.88671875" style="632" customWidth="1"/>
    <col min="4366" max="4366" width="6.88671875" style="632" customWidth="1"/>
    <col min="4367" max="4367" width="6.5546875" style="632" customWidth="1"/>
    <col min="4368" max="4376" width="6.44140625" style="632" customWidth="1"/>
    <col min="4377" max="4377" width="7.6640625" style="632" customWidth="1"/>
    <col min="4378" max="4378" width="7.109375" style="632" customWidth="1"/>
    <col min="4379" max="4379" width="6.6640625" style="632" customWidth="1"/>
    <col min="4380" max="4380" width="5.33203125" style="632" customWidth="1"/>
    <col min="4381" max="4381" width="8" style="632" customWidth="1"/>
    <col min="4382" max="4382" width="6.5546875" style="632" customWidth="1"/>
    <col min="4383" max="4383" width="7.6640625" style="632" customWidth="1"/>
    <col min="4384" max="4384" width="6.6640625" style="632" customWidth="1"/>
    <col min="4385" max="4385" width="6.5546875" style="632" customWidth="1"/>
    <col min="4386" max="4386" width="7" style="632" customWidth="1"/>
    <col min="4387" max="4387" width="7.44140625" style="632" customWidth="1"/>
    <col min="4388" max="4388" width="5.88671875" style="632" customWidth="1"/>
    <col min="4389" max="4608" width="9.109375" style="632"/>
    <col min="4609" max="4609" width="4.33203125" style="632" customWidth="1"/>
    <col min="4610" max="4610" width="17.6640625" style="632" customWidth="1"/>
    <col min="4611" max="4611" width="6.44140625" style="632" customWidth="1"/>
    <col min="4612" max="4612" width="6.88671875" style="632" customWidth="1"/>
    <col min="4613" max="4613" width="7.44140625" style="632" customWidth="1"/>
    <col min="4614" max="4614" width="7.109375" style="632" customWidth="1"/>
    <col min="4615" max="4615" width="7.6640625" style="632" customWidth="1"/>
    <col min="4616" max="4616" width="6.33203125" style="632" customWidth="1"/>
    <col min="4617" max="4617" width="8.109375" style="632" customWidth="1"/>
    <col min="4618" max="4618" width="6" style="632" customWidth="1"/>
    <col min="4619" max="4619" width="6.88671875" style="632" customWidth="1"/>
    <col min="4620" max="4620" width="6.109375" style="632" customWidth="1"/>
    <col min="4621" max="4621" width="7.88671875" style="632" customWidth="1"/>
    <col min="4622" max="4622" width="6.88671875" style="632" customWidth="1"/>
    <col min="4623" max="4623" width="6.5546875" style="632" customWidth="1"/>
    <col min="4624" max="4632" width="6.44140625" style="632" customWidth="1"/>
    <col min="4633" max="4633" width="7.6640625" style="632" customWidth="1"/>
    <col min="4634" max="4634" width="7.109375" style="632" customWidth="1"/>
    <col min="4635" max="4635" width="6.6640625" style="632" customWidth="1"/>
    <col min="4636" max="4636" width="5.33203125" style="632" customWidth="1"/>
    <col min="4637" max="4637" width="8" style="632" customWidth="1"/>
    <col min="4638" max="4638" width="6.5546875" style="632" customWidth="1"/>
    <col min="4639" max="4639" width="7.6640625" style="632" customWidth="1"/>
    <col min="4640" max="4640" width="6.6640625" style="632" customWidth="1"/>
    <col min="4641" max="4641" width="6.5546875" style="632" customWidth="1"/>
    <col min="4642" max="4642" width="7" style="632" customWidth="1"/>
    <col min="4643" max="4643" width="7.44140625" style="632" customWidth="1"/>
    <col min="4644" max="4644" width="5.88671875" style="632" customWidth="1"/>
    <col min="4645" max="4864" width="9.109375" style="632"/>
    <col min="4865" max="4865" width="4.33203125" style="632" customWidth="1"/>
    <col min="4866" max="4866" width="17.6640625" style="632" customWidth="1"/>
    <col min="4867" max="4867" width="6.44140625" style="632" customWidth="1"/>
    <col min="4868" max="4868" width="6.88671875" style="632" customWidth="1"/>
    <col min="4869" max="4869" width="7.44140625" style="632" customWidth="1"/>
    <col min="4870" max="4870" width="7.109375" style="632" customWidth="1"/>
    <col min="4871" max="4871" width="7.6640625" style="632" customWidth="1"/>
    <col min="4872" max="4872" width="6.33203125" style="632" customWidth="1"/>
    <col min="4873" max="4873" width="8.109375" style="632" customWidth="1"/>
    <col min="4874" max="4874" width="6" style="632" customWidth="1"/>
    <col min="4875" max="4875" width="6.88671875" style="632" customWidth="1"/>
    <col min="4876" max="4876" width="6.109375" style="632" customWidth="1"/>
    <col min="4877" max="4877" width="7.88671875" style="632" customWidth="1"/>
    <col min="4878" max="4878" width="6.88671875" style="632" customWidth="1"/>
    <col min="4879" max="4879" width="6.5546875" style="632" customWidth="1"/>
    <col min="4880" max="4888" width="6.44140625" style="632" customWidth="1"/>
    <col min="4889" max="4889" width="7.6640625" style="632" customWidth="1"/>
    <col min="4890" max="4890" width="7.109375" style="632" customWidth="1"/>
    <col min="4891" max="4891" width="6.6640625" style="632" customWidth="1"/>
    <col min="4892" max="4892" width="5.33203125" style="632" customWidth="1"/>
    <col min="4893" max="4893" width="8" style="632" customWidth="1"/>
    <col min="4894" max="4894" width="6.5546875" style="632" customWidth="1"/>
    <col min="4895" max="4895" width="7.6640625" style="632" customWidth="1"/>
    <col min="4896" max="4896" width="6.6640625" style="632" customWidth="1"/>
    <col min="4897" max="4897" width="6.5546875" style="632" customWidth="1"/>
    <col min="4898" max="4898" width="7" style="632" customWidth="1"/>
    <col min="4899" max="4899" width="7.44140625" style="632" customWidth="1"/>
    <col min="4900" max="4900" width="5.88671875" style="632" customWidth="1"/>
    <col min="4901" max="5120" width="9.109375" style="632"/>
    <col min="5121" max="5121" width="4.33203125" style="632" customWidth="1"/>
    <col min="5122" max="5122" width="17.6640625" style="632" customWidth="1"/>
    <col min="5123" max="5123" width="6.44140625" style="632" customWidth="1"/>
    <col min="5124" max="5124" width="6.88671875" style="632" customWidth="1"/>
    <col min="5125" max="5125" width="7.44140625" style="632" customWidth="1"/>
    <col min="5126" max="5126" width="7.109375" style="632" customWidth="1"/>
    <col min="5127" max="5127" width="7.6640625" style="632" customWidth="1"/>
    <col min="5128" max="5128" width="6.33203125" style="632" customWidth="1"/>
    <col min="5129" max="5129" width="8.109375" style="632" customWidth="1"/>
    <col min="5130" max="5130" width="6" style="632" customWidth="1"/>
    <col min="5131" max="5131" width="6.88671875" style="632" customWidth="1"/>
    <col min="5132" max="5132" width="6.109375" style="632" customWidth="1"/>
    <col min="5133" max="5133" width="7.88671875" style="632" customWidth="1"/>
    <col min="5134" max="5134" width="6.88671875" style="632" customWidth="1"/>
    <col min="5135" max="5135" width="6.5546875" style="632" customWidth="1"/>
    <col min="5136" max="5144" width="6.44140625" style="632" customWidth="1"/>
    <col min="5145" max="5145" width="7.6640625" style="632" customWidth="1"/>
    <col min="5146" max="5146" width="7.109375" style="632" customWidth="1"/>
    <col min="5147" max="5147" width="6.6640625" style="632" customWidth="1"/>
    <col min="5148" max="5148" width="5.33203125" style="632" customWidth="1"/>
    <col min="5149" max="5149" width="8" style="632" customWidth="1"/>
    <col min="5150" max="5150" width="6.5546875" style="632" customWidth="1"/>
    <col min="5151" max="5151" width="7.6640625" style="632" customWidth="1"/>
    <col min="5152" max="5152" width="6.6640625" style="632" customWidth="1"/>
    <col min="5153" max="5153" width="6.5546875" style="632" customWidth="1"/>
    <col min="5154" max="5154" width="7" style="632" customWidth="1"/>
    <col min="5155" max="5155" width="7.44140625" style="632" customWidth="1"/>
    <col min="5156" max="5156" width="5.88671875" style="632" customWidth="1"/>
    <col min="5157" max="5376" width="9.109375" style="632"/>
    <col min="5377" max="5377" width="4.33203125" style="632" customWidth="1"/>
    <col min="5378" max="5378" width="17.6640625" style="632" customWidth="1"/>
    <col min="5379" max="5379" width="6.44140625" style="632" customWidth="1"/>
    <col min="5380" max="5380" width="6.88671875" style="632" customWidth="1"/>
    <col min="5381" max="5381" width="7.44140625" style="632" customWidth="1"/>
    <col min="5382" max="5382" width="7.109375" style="632" customWidth="1"/>
    <col min="5383" max="5383" width="7.6640625" style="632" customWidth="1"/>
    <col min="5384" max="5384" width="6.33203125" style="632" customWidth="1"/>
    <col min="5385" max="5385" width="8.109375" style="632" customWidth="1"/>
    <col min="5386" max="5386" width="6" style="632" customWidth="1"/>
    <col min="5387" max="5387" width="6.88671875" style="632" customWidth="1"/>
    <col min="5388" max="5388" width="6.109375" style="632" customWidth="1"/>
    <col min="5389" max="5389" width="7.88671875" style="632" customWidth="1"/>
    <col min="5390" max="5390" width="6.88671875" style="632" customWidth="1"/>
    <col min="5391" max="5391" width="6.5546875" style="632" customWidth="1"/>
    <col min="5392" max="5400" width="6.44140625" style="632" customWidth="1"/>
    <col min="5401" max="5401" width="7.6640625" style="632" customWidth="1"/>
    <col min="5402" max="5402" width="7.109375" style="632" customWidth="1"/>
    <col min="5403" max="5403" width="6.6640625" style="632" customWidth="1"/>
    <col min="5404" max="5404" width="5.33203125" style="632" customWidth="1"/>
    <col min="5405" max="5405" width="8" style="632" customWidth="1"/>
    <col min="5406" max="5406" width="6.5546875" style="632" customWidth="1"/>
    <col min="5407" max="5407" width="7.6640625" style="632" customWidth="1"/>
    <col min="5408" max="5408" width="6.6640625" style="632" customWidth="1"/>
    <col min="5409" max="5409" width="6.5546875" style="632" customWidth="1"/>
    <col min="5410" max="5410" width="7" style="632" customWidth="1"/>
    <col min="5411" max="5411" width="7.44140625" style="632" customWidth="1"/>
    <col min="5412" max="5412" width="5.88671875" style="632" customWidth="1"/>
    <col min="5413" max="5632" width="9.109375" style="632"/>
    <col min="5633" max="5633" width="4.33203125" style="632" customWidth="1"/>
    <col min="5634" max="5634" width="17.6640625" style="632" customWidth="1"/>
    <col min="5635" max="5635" width="6.44140625" style="632" customWidth="1"/>
    <col min="5636" max="5636" width="6.88671875" style="632" customWidth="1"/>
    <col min="5637" max="5637" width="7.44140625" style="632" customWidth="1"/>
    <col min="5638" max="5638" width="7.109375" style="632" customWidth="1"/>
    <col min="5639" max="5639" width="7.6640625" style="632" customWidth="1"/>
    <col min="5640" max="5640" width="6.33203125" style="632" customWidth="1"/>
    <col min="5641" max="5641" width="8.109375" style="632" customWidth="1"/>
    <col min="5642" max="5642" width="6" style="632" customWidth="1"/>
    <col min="5643" max="5643" width="6.88671875" style="632" customWidth="1"/>
    <col min="5644" max="5644" width="6.109375" style="632" customWidth="1"/>
    <col min="5645" max="5645" width="7.88671875" style="632" customWidth="1"/>
    <col min="5646" max="5646" width="6.88671875" style="632" customWidth="1"/>
    <col min="5647" max="5647" width="6.5546875" style="632" customWidth="1"/>
    <col min="5648" max="5656" width="6.44140625" style="632" customWidth="1"/>
    <col min="5657" max="5657" width="7.6640625" style="632" customWidth="1"/>
    <col min="5658" max="5658" width="7.109375" style="632" customWidth="1"/>
    <col min="5659" max="5659" width="6.6640625" style="632" customWidth="1"/>
    <col min="5660" max="5660" width="5.33203125" style="632" customWidth="1"/>
    <col min="5661" max="5661" width="8" style="632" customWidth="1"/>
    <col min="5662" max="5662" width="6.5546875" style="632" customWidth="1"/>
    <col min="5663" max="5663" width="7.6640625" style="632" customWidth="1"/>
    <col min="5664" max="5664" width="6.6640625" style="632" customWidth="1"/>
    <col min="5665" max="5665" width="6.5546875" style="632" customWidth="1"/>
    <col min="5666" max="5666" width="7" style="632" customWidth="1"/>
    <col min="5667" max="5667" width="7.44140625" style="632" customWidth="1"/>
    <col min="5668" max="5668" width="5.88671875" style="632" customWidth="1"/>
    <col min="5669" max="5888" width="9.109375" style="632"/>
    <col min="5889" max="5889" width="4.33203125" style="632" customWidth="1"/>
    <col min="5890" max="5890" width="17.6640625" style="632" customWidth="1"/>
    <col min="5891" max="5891" width="6.44140625" style="632" customWidth="1"/>
    <col min="5892" max="5892" width="6.88671875" style="632" customWidth="1"/>
    <col min="5893" max="5893" width="7.44140625" style="632" customWidth="1"/>
    <col min="5894" max="5894" width="7.109375" style="632" customWidth="1"/>
    <col min="5895" max="5895" width="7.6640625" style="632" customWidth="1"/>
    <col min="5896" max="5896" width="6.33203125" style="632" customWidth="1"/>
    <col min="5897" max="5897" width="8.109375" style="632" customWidth="1"/>
    <col min="5898" max="5898" width="6" style="632" customWidth="1"/>
    <col min="5899" max="5899" width="6.88671875" style="632" customWidth="1"/>
    <col min="5900" max="5900" width="6.109375" style="632" customWidth="1"/>
    <col min="5901" max="5901" width="7.88671875" style="632" customWidth="1"/>
    <col min="5902" max="5902" width="6.88671875" style="632" customWidth="1"/>
    <col min="5903" max="5903" width="6.5546875" style="632" customWidth="1"/>
    <col min="5904" max="5912" width="6.44140625" style="632" customWidth="1"/>
    <col min="5913" max="5913" width="7.6640625" style="632" customWidth="1"/>
    <col min="5914" max="5914" width="7.109375" style="632" customWidth="1"/>
    <col min="5915" max="5915" width="6.6640625" style="632" customWidth="1"/>
    <col min="5916" max="5916" width="5.33203125" style="632" customWidth="1"/>
    <col min="5917" max="5917" width="8" style="632" customWidth="1"/>
    <col min="5918" max="5918" width="6.5546875" style="632" customWidth="1"/>
    <col min="5919" max="5919" width="7.6640625" style="632" customWidth="1"/>
    <col min="5920" max="5920" width="6.6640625" style="632" customWidth="1"/>
    <col min="5921" max="5921" width="6.5546875" style="632" customWidth="1"/>
    <col min="5922" max="5922" width="7" style="632" customWidth="1"/>
    <col min="5923" max="5923" width="7.44140625" style="632" customWidth="1"/>
    <col min="5924" max="5924" width="5.88671875" style="632" customWidth="1"/>
    <col min="5925" max="6144" width="9.109375" style="632"/>
    <col min="6145" max="6145" width="4.33203125" style="632" customWidth="1"/>
    <col min="6146" max="6146" width="17.6640625" style="632" customWidth="1"/>
    <col min="6147" max="6147" width="6.44140625" style="632" customWidth="1"/>
    <col min="6148" max="6148" width="6.88671875" style="632" customWidth="1"/>
    <col min="6149" max="6149" width="7.44140625" style="632" customWidth="1"/>
    <col min="6150" max="6150" width="7.109375" style="632" customWidth="1"/>
    <col min="6151" max="6151" width="7.6640625" style="632" customWidth="1"/>
    <col min="6152" max="6152" width="6.33203125" style="632" customWidth="1"/>
    <col min="6153" max="6153" width="8.109375" style="632" customWidth="1"/>
    <col min="6154" max="6154" width="6" style="632" customWidth="1"/>
    <col min="6155" max="6155" width="6.88671875" style="632" customWidth="1"/>
    <col min="6156" max="6156" width="6.109375" style="632" customWidth="1"/>
    <col min="6157" max="6157" width="7.88671875" style="632" customWidth="1"/>
    <col min="6158" max="6158" width="6.88671875" style="632" customWidth="1"/>
    <col min="6159" max="6159" width="6.5546875" style="632" customWidth="1"/>
    <col min="6160" max="6168" width="6.44140625" style="632" customWidth="1"/>
    <col min="6169" max="6169" width="7.6640625" style="632" customWidth="1"/>
    <col min="6170" max="6170" width="7.109375" style="632" customWidth="1"/>
    <col min="6171" max="6171" width="6.6640625" style="632" customWidth="1"/>
    <col min="6172" max="6172" width="5.33203125" style="632" customWidth="1"/>
    <col min="6173" max="6173" width="8" style="632" customWidth="1"/>
    <col min="6174" max="6174" width="6.5546875" style="632" customWidth="1"/>
    <col min="6175" max="6175" width="7.6640625" style="632" customWidth="1"/>
    <col min="6176" max="6176" width="6.6640625" style="632" customWidth="1"/>
    <col min="6177" max="6177" width="6.5546875" style="632" customWidth="1"/>
    <col min="6178" max="6178" width="7" style="632" customWidth="1"/>
    <col min="6179" max="6179" width="7.44140625" style="632" customWidth="1"/>
    <col min="6180" max="6180" width="5.88671875" style="632" customWidth="1"/>
    <col min="6181" max="6400" width="9.109375" style="632"/>
    <col min="6401" max="6401" width="4.33203125" style="632" customWidth="1"/>
    <col min="6402" max="6402" width="17.6640625" style="632" customWidth="1"/>
    <col min="6403" max="6403" width="6.44140625" style="632" customWidth="1"/>
    <col min="6404" max="6404" width="6.88671875" style="632" customWidth="1"/>
    <col min="6405" max="6405" width="7.44140625" style="632" customWidth="1"/>
    <col min="6406" max="6406" width="7.109375" style="632" customWidth="1"/>
    <col min="6407" max="6407" width="7.6640625" style="632" customWidth="1"/>
    <col min="6408" max="6408" width="6.33203125" style="632" customWidth="1"/>
    <col min="6409" max="6409" width="8.109375" style="632" customWidth="1"/>
    <col min="6410" max="6410" width="6" style="632" customWidth="1"/>
    <col min="6411" max="6411" width="6.88671875" style="632" customWidth="1"/>
    <col min="6412" max="6412" width="6.109375" style="632" customWidth="1"/>
    <col min="6413" max="6413" width="7.88671875" style="632" customWidth="1"/>
    <col min="6414" max="6414" width="6.88671875" style="632" customWidth="1"/>
    <col min="6415" max="6415" width="6.5546875" style="632" customWidth="1"/>
    <col min="6416" max="6424" width="6.44140625" style="632" customWidth="1"/>
    <col min="6425" max="6425" width="7.6640625" style="632" customWidth="1"/>
    <col min="6426" max="6426" width="7.109375" style="632" customWidth="1"/>
    <col min="6427" max="6427" width="6.6640625" style="632" customWidth="1"/>
    <col min="6428" max="6428" width="5.33203125" style="632" customWidth="1"/>
    <col min="6429" max="6429" width="8" style="632" customWidth="1"/>
    <col min="6430" max="6430" width="6.5546875" style="632" customWidth="1"/>
    <col min="6431" max="6431" width="7.6640625" style="632" customWidth="1"/>
    <col min="6432" max="6432" width="6.6640625" style="632" customWidth="1"/>
    <col min="6433" max="6433" width="6.5546875" style="632" customWidth="1"/>
    <col min="6434" max="6434" width="7" style="632" customWidth="1"/>
    <col min="6435" max="6435" width="7.44140625" style="632" customWidth="1"/>
    <col min="6436" max="6436" width="5.88671875" style="632" customWidth="1"/>
    <col min="6437" max="6656" width="9.109375" style="632"/>
    <col min="6657" max="6657" width="4.33203125" style="632" customWidth="1"/>
    <col min="6658" max="6658" width="17.6640625" style="632" customWidth="1"/>
    <col min="6659" max="6659" width="6.44140625" style="632" customWidth="1"/>
    <col min="6660" max="6660" width="6.88671875" style="632" customWidth="1"/>
    <col min="6661" max="6661" width="7.44140625" style="632" customWidth="1"/>
    <col min="6662" max="6662" width="7.109375" style="632" customWidth="1"/>
    <col min="6663" max="6663" width="7.6640625" style="632" customWidth="1"/>
    <col min="6664" max="6664" width="6.33203125" style="632" customWidth="1"/>
    <col min="6665" max="6665" width="8.109375" style="632" customWidth="1"/>
    <col min="6666" max="6666" width="6" style="632" customWidth="1"/>
    <col min="6667" max="6667" width="6.88671875" style="632" customWidth="1"/>
    <col min="6668" max="6668" width="6.109375" style="632" customWidth="1"/>
    <col min="6669" max="6669" width="7.88671875" style="632" customWidth="1"/>
    <col min="6670" max="6670" width="6.88671875" style="632" customWidth="1"/>
    <col min="6671" max="6671" width="6.5546875" style="632" customWidth="1"/>
    <col min="6672" max="6680" width="6.44140625" style="632" customWidth="1"/>
    <col min="6681" max="6681" width="7.6640625" style="632" customWidth="1"/>
    <col min="6682" max="6682" width="7.109375" style="632" customWidth="1"/>
    <col min="6683" max="6683" width="6.6640625" style="632" customWidth="1"/>
    <col min="6684" max="6684" width="5.33203125" style="632" customWidth="1"/>
    <col min="6685" max="6685" width="8" style="632" customWidth="1"/>
    <col min="6686" max="6686" width="6.5546875" style="632" customWidth="1"/>
    <col min="6687" max="6687" width="7.6640625" style="632" customWidth="1"/>
    <col min="6688" max="6688" width="6.6640625" style="632" customWidth="1"/>
    <col min="6689" max="6689" width="6.5546875" style="632" customWidth="1"/>
    <col min="6690" max="6690" width="7" style="632" customWidth="1"/>
    <col min="6691" max="6691" width="7.44140625" style="632" customWidth="1"/>
    <col min="6692" max="6692" width="5.88671875" style="632" customWidth="1"/>
    <col min="6693" max="6912" width="9.109375" style="632"/>
    <col min="6913" max="6913" width="4.33203125" style="632" customWidth="1"/>
    <col min="6914" max="6914" width="17.6640625" style="632" customWidth="1"/>
    <col min="6915" max="6915" width="6.44140625" style="632" customWidth="1"/>
    <col min="6916" max="6916" width="6.88671875" style="632" customWidth="1"/>
    <col min="6917" max="6917" width="7.44140625" style="632" customWidth="1"/>
    <col min="6918" max="6918" width="7.109375" style="632" customWidth="1"/>
    <col min="6919" max="6919" width="7.6640625" style="632" customWidth="1"/>
    <col min="6920" max="6920" width="6.33203125" style="632" customWidth="1"/>
    <col min="6921" max="6921" width="8.109375" style="632" customWidth="1"/>
    <col min="6922" max="6922" width="6" style="632" customWidth="1"/>
    <col min="6923" max="6923" width="6.88671875" style="632" customWidth="1"/>
    <col min="6924" max="6924" width="6.109375" style="632" customWidth="1"/>
    <col min="6925" max="6925" width="7.88671875" style="632" customWidth="1"/>
    <col min="6926" max="6926" width="6.88671875" style="632" customWidth="1"/>
    <col min="6927" max="6927" width="6.5546875" style="632" customWidth="1"/>
    <col min="6928" max="6936" width="6.44140625" style="632" customWidth="1"/>
    <col min="6937" max="6937" width="7.6640625" style="632" customWidth="1"/>
    <col min="6938" max="6938" width="7.109375" style="632" customWidth="1"/>
    <col min="6939" max="6939" width="6.6640625" style="632" customWidth="1"/>
    <col min="6940" max="6940" width="5.33203125" style="632" customWidth="1"/>
    <col min="6941" max="6941" width="8" style="632" customWidth="1"/>
    <col min="6942" max="6942" width="6.5546875" style="632" customWidth="1"/>
    <col min="6943" max="6943" width="7.6640625" style="632" customWidth="1"/>
    <col min="6944" max="6944" width="6.6640625" style="632" customWidth="1"/>
    <col min="6945" max="6945" width="6.5546875" style="632" customWidth="1"/>
    <col min="6946" max="6946" width="7" style="632" customWidth="1"/>
    <col min="6947" max="6947" width="7.44140625" style="632" customWidth="1"/>
    <col min="6948" max="6948" width="5.88671875" style="632" customWidth="1"/>
    <col min="6949" max="7168" width="9.109375" style="632"/>
    <col min="7169" max="7169" width="4.33203125" style="632" customWidth="1"/>
    <col min="7170" max="7170" width="17.6640625" style="632" customWidth="1"/>
    <col min="7171" max="7171" width="6.44140625" style="632" customWidth="1"/>
    <col min="7172" max="7172" width="6.88671875" style="632" customWidth="1"/>
    <col min="7173" max="7173" width="7.44140625" style="632" customWidth="1"/>
    <col min="7174" max="7174" width="7.109375" style="632" customWidth="1"/>
    <col min="7175" max="7175" width="7.6640625" style="632" customWidth="1"/>
    <col min="7176" max="7176" width="6.33203125" style="632" customWidth="1"/>
    <col min="7177" max="7177" width="8.109375" style="632" customWidth="1"/>
    <col min="7178" max="7178" width="6" style="632" customWidth="1"/>
    <col min="7179" max="7179" width="6.88671875" style="632" customWidth="1"/>
    <col min="7180" max="7180" width="6.109375" style="632" customWidth="1"/>
    <col min="7181" max="7181" width="7.88671875" style="632" customWidth="1"/>
    <col min="7182" max="7182" width="6.88671875" style="632" customWidth="1"/>
    <col min="7183" max="7183" width="6.5546875" style="632" customWidth="1"/>
    <col min="7184" max="7192" width="6.44140625" style="632" customWidth="1"/>
    <col min="7193" max="7193" width="7.6640625" style="632" customWidth="1"/>
    <col min="7194" max="7194" width="7.109375" style="632" customWidth="1"/>
    <col min="7195" max="7195" width="6.6640625" style="632" customWidth="1"/>
    <col min="7196" max="7196" width="5.33203125" style="632" customWidth="1"/>
    <col min="7197" max="7197" width="8" style="632" customWidth="1"/>
    <col min="7198" max="7198" width="6.5546875" style="632" customWidth="1"/>
    <col min="7199" max="7199" width="7.6640625" style="632" customWidth="1"/>
    <col min="7200" max="7200" width="6.6640625" style="632" customWidth="1"/>
    <col min="7201" max="7201" width="6.5546875" style="632" customWidth="1"/>
    <col min="7202" max="7202" width="7" style="632" customWidth="1"/>
    <col min="7203" max="7203" width="7.44140625" style="632" customWidth="1"/>
    <col min="7204" max="7204" width="5.88671875" style="632" customWidth="1"/>
    <col min="7205" max="7424" width="9.109375" style="632"/>
    <col min="7425" max="7425" width="4.33203125" style="632" customWidth="1"/>
    <col min="7426" max="7426" width="17.6640625" style="632" customWidth="1"/>
    <col min="7427" max="7427" width="6.44140625" style="632" customWidth="1"/>
    <col min="7428" max="7428" width="6.88671875" style="632" customWidth="1"/>
    <col min="7429" max="7429" width="7.44140625" style="632" customWidth="1"/>
    <col min="7430" max="7430" width="7.109375" style="632" customWidth="1"/>
    <col min="7431" max="7431" width="7.6640625" style="632" customWidth="1"/>
    <col min="7432" max="7432" width="6.33203125" style="632" customWidth="1"/>
    <col min="7433" max="7433" width="8.109375" style="632" customWidth="1"/>
    <col min="7434" max="7434" width="6" style="632" customWidth="1"/>
    <col min="7435" max="7435" width="6.88671875" style="632" customWidth="1"/>
    <col min="7436" max="7436" width="6.109375" style="632" customWidth="1"/>
    <col min="7437" max="7437" width="7.88671875" style="632" customWidth="1"/>
    <col min="7438" max="7438" width="6.88671875" style="632" customWidth="1"/>
    <col min="7439" max="7439" width="6.5546875" style="632" customWidth="1"/>
    <col min="7440" max="7448" width="6.44140625" style="632" customWidth="1"/>
    <col min="7449" max="7449" width="7.6640625" style="632" customWidth="1"/>
    <col min="7450" max="7450" width="7.109375" style="632" customWidth="1"/>
    <col min="7451" max="7451" width="6.6640625" style="632" customWidth="1"/>
    <col min="7452" max="7452" width="5.33203125" style="632" customWidth="1"/>
    <col min="7453" max="7453" width="8" style="632" customWidth="1"/>
    <col min="7454" max="7454" width="6.5546875" style="632" customWidth="1"/>
    <col min="7455" max="7455" width="7.6640625" style="632" customWidth="1"/>
    <col min="7456" max="7456" width="6.6640625" style="632" customWidth="1"/>
    <col min="7457" max="7457" width="6.5546875" style="632" customWidth="1"/>
    <col min="7458" max="7458" width="7" style="632" customWidth="1"/>
    <col min="7459" max="7459" width="7.44140625" style="632" customWidth="1"/>
    <col min="7460" max="7460" width="5.88671875" style="632" customWidth="1"/>
    <col min="7461" max="7680" width="9.109375" style="632"/>
    <col min="7681" max="7681" width="4.33203125" style="632" customWidth="1"/>
    <col min="7682" max="7682" width="17.6640625" style="632" customWidth="1"/>
    <col min="7683" max="7683" width="6.44140625" style="632" customWidth="1"/>
    <col min="7684" max="7684" width="6.88671875" style="632" customWidth="1"/>
    <col min="7685" max="7685" width="7.44140625" style="632" customWidth="1"/>
    <col min="7686" max="7686" width="7.109375" style="632" customWidth="1"/>
    <col min="7687" max="7687" width="7.6640625" style="632" customWidth="1"/>
    <col min="7688" max="7688" width="6.33203125" style="632" customWidth="1"/>
    <col min="7689" max="7689" width="8.109375" style="632" customWidth="1"/>
    <col min="7690" max="7690" width="6" style="632" customWidth="1"/>
    <col min="7691" max="7691" width="6.88671875" style="632" customWidth="1"/>
    <col min="7692" max="7692" width="6.109375" style="632" customWidth="1"/>
    <col min="7693" max="7693" width="7.88671875" style="632" customWidth="1"/>
    <col min="7694" max="7694" width="6.88671875" style="632" customWidth="1"/>
    <col min="7695" max="7695" width="6.5546875" style="632" customWidth="1"/>
    <col min="7696" max="7704" width="6.44140625" style="632" customWidth="1"/>
    <col min="7705" max="7705" width="7.6640625" style="632" customWidth="1"/>
    <col min="7706" max="7706" width="7.109375" style="632" customWidth="1"/>
    <col min="7707" max="7707" width="6.6640625" style="632" customWidth="1"/>
    <col min="7708" max="7708" width="5.33203125" style="632" customWidth="1"/>
    <col min="7709" max="7709" width="8" style="632" customWidth="1"/>
    <col min="7710" max="7710" width="6.5546875" style="632" customWidth="1"/>
    <col min="7711" max="7711" width="7.6640625" style="632" customWidth="1"/>
    <col min="7712" max="7712" width="6.6640625" style="632" customWidth="1"/>
    <col min="7713" max="7713" width="6.5546875" style="632" customWidth="1"/>
    <col min="7714" max="7714" width="7" style="632" customWidth="1"/>
    <col min="7715" max="7715" width="7.44140625" style="632" customWidth="1"/>
    <col min="7716" max="7716" width="5.88671875" style="632" customWidth="1"/>
    <col min="7717" max="7936" width="9.109375" style="632"/>
    <col min="7937" max="7937" width="4.33203125" style="632" customWidth="1"/>
    <col min="7938" max="7938" width="17.6640625" style="632" customWidth="1"/>
    <col min="7939" max="7939" width="6.44140625" style="632" customWidth="1"/>
    <col min="7940" max="7940" width="6.88671875" style="632" customWidth="1"/>
    <col min="7941" max="7941" width="7.44140625" style="632" customWidth="1"/>
    <col min="7942" max="7942" width="7.109375" style="632" customWidth="1"/>
    <col min="7943" max="7943" width="7.6640625" style="632" customWidth="1"/>
    <col min="7944" max="7944" width="6.33203125" style="632" customWidth="1"/>
    <col min="7945" max="7945" width="8.109375" style="632" customWidth="1"/>
    <col min="7946" max="7946" width="6" style="632" customWidth="1"/>
    <col min="7947" max="7947" width="6.88671875" style="632" customWidth="1"/>
    <col min="7948" max="7948" width="6.109375" style="632" customWidth="1"/>
    <col min="7949" max="7949" width="7.88671875" style="632" customWidth="1"/>
    <col min="7950" max="7950" width="6.88671875" style="632" customWidth="1"/>
    <col min="7951" max="7951" width="6.5546875" style="632" customWidth="1"/>
    <col min="7952" max="7960" width="6.44140625" style="632" customWidth="1"/>
    <col min="7961" max="7961" width="7.6640625" style="632" customWidth="1"/>
    <col min="7962" max="7962" width="7.109375" style="632" customWidth="1"/>
    <col min="7963" max="7963" width="6.6640625" style="632" customWidth="1"/>
    <col min="7964" max="7964" width="5.33203125" style="632" customWidth="1"/>
    <col min="7965" max="7965" width="8" style="632" customWidth="1"/>
    <col min="7966" max="7966" width="6.5546875" style="632" customWidth="1"/>
    <col min="7967" max="7967" width="7.6640625" style="632" customWidth="1"/>
    <col min="7968" max="7968" width="6.6640625" style="632" customWidth="1"/>
    <col min="7969" max="7969" width="6.5546875" style="632" customWidth="1"/>
    <col min="7970" max="7970" width="7" style="632" customWidth="1"/>
    <col min="7971" max="7971" width="7.44140625" style="632" customWidth="1"/>
    <col min="7972" max="7972" width="5.88671875" style="632" customWidth="1"/>
    <col min="7973" max="8192" width="9.109375" style="632"/>
    <col min="8193" max="8193" width="4.33203125" style="632" customWidth="1"/>
    <col min="8194" max="8194" width="17.6640625" style="632" customWidth="1"/>
    <col min="8195" max="8195" width="6.44140625" style="632" customWidth="1"/>
    <col min="8196" max="8196" width="6.88671875" style="632" customWidth="1"/>
    <col min="8197" max="8197" width="7.44140625" style="632" customWidth="1"/>
    <col min="8198" max="8198" width="7.109375" style="632" customWidth="1"/>
    <col min="8199" max="8199" width="7.6640625" style="632" customWidth="1"/>
    <col min="8200" max="8200" width="6.33203125" style="632" customWidth="1"/>
    <col min="8201" max="8201" width="8.109375" style="632" customWidth="1"/>
    <col min="8202" max="8202" width="6" style="632" customWidth="1"/>
    <col min="8203" max="8203" width="6.88671875" style="632" customWidth="1"/>
    <col min="8204" max="8204" width="6.109375" style="632" customWidth="1"/>
    <col min="8205" max="8205" width="7.88671875" style="632" customWidth="1"/>
    <col min="8206" max="8206" width="6.88671875" style="632" customWidth="1"/>
    <col min="8207" max="8207" width="6.5546875" style="632" customWidth="1"/>
    <col min="8208" max="8216" width="6.44140625" style="632" customWidth="1"/>
    <col min="8217" max="8217" width="7.6640625" style="632" customWidth="1"/>
    <col min="8218" max="8218" width="7.109375" style="632" customWidth="1"/>
    <col min="8219" max="8219" width="6.6640625" style="632" customWidth="1"/>
    <col min="8220" max="8220" width="5.33203125" style="632" customWidth="1"/>
    <col min="8221" max="8221" width="8" style="632" customWidth="1"/>
    <col min="8222" max="8222" width="6.5546875" style="632" customWidth="1"/>
    <col min="8223" max="8223" width="7.6640625" style="632" customWidth="1"/>
    <col min="8224" max="8224" width="6.6640625" style="632" customWidth="1"/>
    <col min="8225" max="8225" width="6.5546875" style="632" customWidth="1"/>
    <col min="8226" max="8226" width="7" style="632" customWidth="1"/>
    <col min="8227" max="8227" width="7.44140625" style="632" customWidth="1"/>
    <col min="8228" max="8228" width="5.88671875" style="632" customWidth="1"/>
    <col min="8229" max="8448" width="9.109375" style="632"/>
    <col min="8449" max="8449" width="4.33203125" style="632" customWidth="1"/>
    <col min="8450" max="8450" width="17.6640625" style="632" customWidth="1"/>
    <col min="8451" max="8451" width="6.44140625" style="632" customWidth="1"/>
    <col min="8452" max="8452" width="6.88671875" style="632" customWidth="1"/>
    <col min="8453" max="8453" width="7.44140625" style="632" customWidth="1"/>
    <col min="8454" max="8454" width="7.109375" style="632" customWidth="1"/>
    <col min="8455" max="8455" width="7.6640625" style="632" customWidth="1"/>
    <col min="8456" max="8456" width="6.33203125" style="632" customWidth="1"/>
    <col min="8457" max="8457" width="8.109375" style="632" customWidth="1"/>
    <col min="8458" max="8458" width="6" style="632" customWidth="1"/>
    <col min="8459" max="8459" width="6.88671875" style="632" customWidth="1"/>
    <col min="8460" max="8460" width="6.109375" style="632" customWidth="1"/>
    <col min="8461" max="8461" width="7.88671875" style="632" customWidth="1"/>
    <col min="8462" max="8462" width="6.88671875" style="632" customWidth="1"/>
    <col min="8463" max="8463" width="6.5546875" style="632" customWidth="1"/>
    <col min="8464" max="8472" width="6.44140625" style="632" customWidth="1"/>
    <col min="8473" max="8473" width="7.6640625" style="632" customWidth="1"/>
    <col min="8474" max="8474" width="7.109375" style="632" customWidth="1"/>
    <col min="8475" max="8475" width="6.6640625" style="632" customWidth="1"/>
    <col min="8476" max="8476" width="5.33203125" style="632" customWidth="1"/>
    <col min="8477" max="8477" width="8" style="632" customWidth="1"/>
    <col min="8478" max="8478" width="6.5546875" style="632" customWidth="1"/>
    <col min="8479" max="8479" width="7.6640625" style="632" customWidth="1"/>
    <col min="8480" max="8480" width="6.6640625" style="632" customWidth="1"/>
    <col min="8481" max="8481" width="6.5546875" style="632" customWidth="1"/>
    <col min="8482" max="8482" width="7" style="632" customWidth="1"/>
    <col min="8483" max="8483" width="7.44140625" style="632" customWidth="1"/>
    <col min="8484" max="8484" width="5.88671875" style="632" customWidth="1"/>
    <col min="8485" max="8704" width="9.109375" style="632"/>
    <col min="8705" max="8705" width="4.33203125" style="632" customWidth="1"/>
    <col min="8706" max="8706" width="17.6640625" style="632" customWidth="1"/>
    <col min="8707" max="8707" width="6.44140625" style="632" customWidth="1"/>
    <col min="8708" max="8708" width="6.88671875" style="632" customWidth="1"/>
    <col min="8709" max="8709" width="7.44140625" style="632" customWidth="1"/>
    <col min="8710" max="8710" width="7.109375" style="632" customWidth="1"/>
    <col min="8711" max="8711" width="7.6640625" style="632" customWidth="1"/>
    <col min="8712" max="8712" width="6.33203125" style="632" customWidth="1"/>
    <col min="8713" max="8713" width="8.109375" style="632" customWidth="1"/>
    <col min="8714" max="8714" width="6" style="632" customWidth="1"/>
    <col min="8715" max="8715" width="6.88671875" style="632" customWidth="1"/>
    <col min="8716" max="8716" width="6.109375" style="632" customWidth="1"/>
    <col min="8717" max="8717" width="7.88671875" style="632" customWidth="1"/>
    <col min="8718" max="8718" width="6.88671875" style="632" customWidth="1"/>
    <col min="8719" max="8719" width="6.5546875" style="632" customWidth="1"/>
    <col min="8720" max="8728" width="6.44140625" style="632" customWidth="1"/>
    <col min="8729" max="8729" width="7.6640625" style="632" customWidth="1"/>
    <col min="8730" max="8730" width="7.109375" style="632" customWidth="1"/>
    <col min="8731" max="8731" width="6.6640625" style="632" customWidth="1"/>
    <col min="8732" max="8732" width="5.33203125" style="632" customWidth="1"/>
    <col min="8733" max="8733" width="8" style="632" customWidth="1"/>
    <col min="8734" max="8734" width="6.5546875" style="632" customWidth="1"/>
    <col min="8735" max="8735" width="7.6640625" style="632" customWidth="1"/>
    <col min="8736" max="8736" width="6.6640625" style="632" customWidth="1"/>
    <col min="8737" max="8737" width="6.5546875" style="632" customWidth="1"/>
    <col min="8738" max="8738" width="7" style="632" customWidth="1"/>
    <col min="8739" max="8739" width="7.44140625" style="632" customWidth="1"/>
    <col min="8740" max="8740" width="5.88671875" style="632" customWidth="1"/>
    <col min="8741" max="8960" width="9.109375" style="632"/>
    <col min="8961" max="8961" width="4.33203125" style="632" customWidth="1"/>
    <col min="8962" max="8962" width="17.6640625" style="632" customWidth="1"/>
    <col min="8963" max="8963" width="6.44140625" style="632" customWidth="1"/>
    <col min="8964" max="8964" width="6.88671875" style="632" customWidth="1"/>
    <col min="8965" max="8965" width="7.44140625" style="632" customWidth="1"/>
    <col min="8966" max="8966" width="7.109375" style="632" customWidth="1"/>
    <col min="8967" max="8967" width="7.6640625" style="632" customWidth="1"/>
    <col min="8968" max="8968" width="6.33203125" style="632" customWidth="1"/>
    <col min="8969" max="8969" width="8.109375" style="632" customWidth="1"/>
    <col min="8970" max="8970" width="6" style="632" customWidth="1"/>
    <col min="8971" max="8971" width="6.88671875" style="632" customWidth="1"/>
    <col min="8972" max="8972" width="6.109375" style="632" customWidth="1"/>
    <col min="8973" max="8973" width="7.88671875" style="632" customWidth="1"/>
    <col min="8974" max="8974" width="6.88671875" style="632" customWidth="1"/>
    <col min="8975" max="8975" width="6.5546875" style="632" customWidth="1"/>
    <col min="8976" max="8984" width="6.44140625" style="632" customWidth="1"/>
    <col min="8985" max="8985" width="7.6640625" style="632" customWidth="1"/>
    <col min="8986" max="8986" width="7.109375" style="632" customWidth="1"/>
    <col min="8987" max="8987" width="6.6640625" style="632" customWidth="1"/>
    <col min="8988" max="8988" width="5.33203125" style="632" customWidth="1"/>
    <col min="8989" max="8989" width="8" style="632" customWidth="1"/>
    <col min="8990" max="8990" width="6.5546875" style="632" customWidth="1"/>
    <col min="8991" max="8991" width="7.6640625" style="632" customWidth="1"/>
    <col min="8992" max="8992" width="6.6640625" style="632" customWidth="1"/>
    <col min="8993" max="8993" width="6.5546875" style="632" customWidth="1"/>
    <col min="8994" max="8994" width="7" style="632" customWidth="1"/>
    <col min="8995" max="8995" width="7.44140625" style="632" customWidth="1"/>
    <col min="8996" max="8996" width="5.88671875" style="632" customWidth="1"/>
    <col min="8997" max="9216" width="9.109375" style="632"/>
    <col min="9217" max="9217" width="4.33203125" style="632" customWidth="1"/>
    <col min="9218" max="9218" width="17.6640625" style="632" customWidth="1"/>
    <col min="9219" max="9219" width="6.44140625" style="632" customWidth="1"/>
    <col min="9220" max="9220" width="6.88671875" style="632" customWidth="1"/>
    <col min="9221" max="9221" width="7.44140625" style="632" customWidth="1"/>
    <col min="9222" max="9222" width="7.109375" style="632" customWidth="1"/>
    <col min="9223" max="9223" width="7.6640625" style="632" customWidth="1"/>
    <col min="9224" max="9224" width="6.33203125" style="632" customWidth="1"/>
    <col min="9225" max="9225" width="8.109375" style="632" customWidth="1"/>
    <col min="9226" max="9226" width="6" style="632" customWidth="1"/>
    <col min="9227" max="9227" width="6.88671875" style="632" customWidth="1"/>
    <col min="9228" max="9228" width="6.109375" style="632" customWidth="1"/>
    <col min="9229" max="9229" width="7.88671875" style="632" customWidth="1"/>
    <col min="9230" max="9230" width="6.88671875" style="632" customWidth="1"/>
    <col min="9231" max="9231" width="6.5546875" style="632" customWidth="1"/>
    <col min="9232" max="9240" width="6.44140625" style="632" customWidth="1"/>
    <col min="9241" max="9241" width="7.6640625" style="632" customWidth="1"/>
    <col min="9242" max="9242" width="7.109375" style="632" customWidth="1"/>
    <col min="9243" max="9243" width="6.6640625" style="632" customWidth="1"/>
    <col min="9244" max="9244" width="5.33203125" style="632" customWidth="1"/>
    <col min="9245" max="9245" width="8" style="632" customWidth="1"/>
    <col min="9246" max="9246" width="6.5546875" style="632" customWidth="1"/>
    <col min="9247" max="9247" width="7.6640625" style="632" customWidth="1"/>
    <col min="9248" max="9248" width="6.6640625" style="632" customWidth="1"/>
    <col min="9249" max="9249" width="6.5546875" style="632" customWidth="1"/>
    <col min="9250" max="9250" width="7" style="632" customWidth="1"/>
    <col min="9251" max="9251" width="7.44140625" style="632" customWidth="1"/>
    <col min="9252" max="9252" width="5.88671875" style="632" customWidth="1"/>
    <col min="9253" max="9472" width="9.109375" style="632"/>
    <col min="9473" max="9473" width="4.33203125" style="632" customWidth="1"/>
    <col min="9474" max="9474" width="17.6640625" style="632" customWidth="1"/>
    <col min="9475" max="9475" width="6.44140625" style="632" customWidth="1"/>
    <col min="9476" max="9476" width="6.88671875" style="632" customWidth="1"/>
    <col min="9477" max="9477" width="7.44140625" style="632" customWidth="1"/>
    <col min="9478" max="9478" width="7.109375" style="632" customWidth="1"/>
    <col min="9479" max="9479" width="7.6640625" style="632" customWidth="1"/>
    <col min="9480" max="9480" width="6.33203125" style="632" customWidth="1"/>
    <col min="9481" max="9481" width="8.109375" style="632" customWidth="1"/>
    <col min="9482" max="9482" width="6" style="632" customWidth="1"/>
    <col min="9483" max="9483" width="6.88671875" style="632" customWidth="1"/>
    <col min="9484" max="9484" width="6.109375" style="632" customWidth="1"/>
    <col min="9485" max="9485" width="7.88671875" style="632" customWidth="1"/>
    <col min="9486" max="9486" width="6.88671875" style="632" customWidth="1"/>
    <col min="9487" max="9487" width="6.5546875" style="632" customWidth="1"/>
    <col min="9488" max="9496" width="6.44140625" style="632" customWidth="1"/>
    <col min="9497" max="9497" width="7.6640625" style="632" customWidth="1"/>
    <col min="9498" max="9498" width="7.109375" style="632" customWidth="1"/>
    <col min="9499" max="9499" width="6.6640625" style="632" customWidth="1"/>
    <col min="9500" max="9500" width="5.33203125" style="632" customWidth="1"/>
    <col min="9501" max="9501" width="8" style="632" customWidth="1"/>
    <col min="9502" max="9502" width="6.5546875" style="632" customWidth="1"/>
    <col min="9503" max="9503" width="7.6640625" style="632" customWidth="1"/>
    <col min="9504" max="9504" width="6.6640625" style="632" customWidth="1"/>
    <col min="9505" max="9505" width="6.5546875" style="632" customWidth="1"/>
    <col min="9506" max="9506" width="7" style="632" customWidth="1"/>
    <col min="9507" max="9507" width="7.44140625" style="632" customWidth="1"/>
    <col min="9508" max="9508" width="5.88671875" style="632" customWidth="1"/>
    <col min="9509" max="9728" width="9.109375" style="632"/>
    <col min="9729" max="9729" width="4.33203125" style="632" customWidth="1"/>
    <col min="9730" max="9730" width="17.6640625" style="632" customWidth="1"/>
    <col min="9731" max="9731" width="6.44140625" style="632" customWidth="1"/>
    <col min="9732" max="9732" width="6.88671875" style="632" customWidth="1"/>
    <col min="9733" max="9733" width="7.44140625" style="632" customWidth="1"/>
    <col min="9734" max="9734" width="7.109375" style="632" customWidth="1"/>
    <col min="9735" max="9735" width="7.6640625" style="632" customWidth="1"/>
    <col min="9736" max="9736" width="6.33203125" style="632" customWidth="1"/>
    <col min="9737" max="9737" width="8.109375" style="632" customWidth="1"/>
    <col min="9738" max="9738" width="6" style="632" customWidth="1"/>
    <col min="9739" max="9739" width="6.88671875" style="632" customWidth="1"/>
    <col min="9740" max="9740" width="6.109375" style="632" customWidth="1"/>
    <col min="9741" max="9741" width="7.88671875" style="632" customWidth="1"/>
    <col min="9742" max="9742" width="6.88671875" style="632" customWidth="1"/>
    <col min="9743" max="9743" width="6.5546875" style="632" customWidth="1"/>
    <col min="9744" max="9752" width="6.44140625" style="632" customWidth="1"/>
    <col min="9753" max="9753" width="7.6640625" style="632" customWidth="1"/>
    <col min="9754" max="9754" width="7.109375" style="632" customWidth="1"/>
    <col min="9755" max="9755" width="6.6640625" style="632" customWidth="1"/>
    <col min="9756" max="9756" width="5.33203125" style="632" customWidth="1"/>
    <col min="9757" max="9757" width="8" style="632" customWidth="1"/>
    <col min="9758" max="9758" width="6.5546875" style="632" customWidth="1"/>
    <col min="9759" max="9759" width="7.6640625" style="632" customWidth="1"/>
    <col min="9760" max="9760" width="6.6640625" style="632" customWidth="1"/>
    <col min="9761" max="9761" width="6.5546875" style="632" customWidth="1"/>
    <col min="9762" max="9762" width="7" style="632" customWidth="1"/>
    <col min="9763" max="9763" width="7.44140625" style="632" customWidth="1"/>
    <col min="9764" max="9764" width="5.88671875" style="632" customWidth="1"/>
    <col min="9765" max="9984" width="9.109375" style="632"/>
    <col min="9985" max="9985" width="4.33203125" style="632" customWidth="1"/>
    <col min="9986" max="9986" width="17.6640625" style="632" customWidth="1"/>
    <col min="9987" max="9987" width="6.44140625" style="632" customWidth="1"/>
    <col min="9988" max="9988" width="6.88671875" style="632" customWidth="1"/>
    <col min="9989" max="9989" width="7.44140625" style="632" customWidth="1"/>
    <col min="9990" max="9990" width="7.109375" style="632" customWidth="1"/>
    <col min="9991" max="9991" width="7.6640625" style="632" customWidth="1"/>
    <col min="9992" max="9992" width="6.33203125" style="632" customWidth="1"/>
    <col min="9993" max="9993" width="8.109375" style="632" customWidth="1"/>
    <col min="9994" max="9994" width="6" style="632" customWidth="1"/>
    <col min="9995" max="9995" width="6.88671875" style="632" customWidth="1"/>
    <col min="9996" max="9996" width="6.109375" style="632" customWidth="1"/>
    <col min="9997" max="9997" width="7.88671875" style="632" customWidth="1"/>
    <col min="9998" max="9998" width="6.88671875" style="632" customWidth="1"/>
    <col min="9999" max="9999" width="6.5546875" style="632" customWidth="1"/>
    <col min="10000" max="10008" width="6.44140625" style="632" customWidth="1"/>
    <col min="10009" max="10009" width="7.6640625" style="632" customWidth="1"/>
    <col min="10010" max="10010" width="7.109375" style="632" customWidth="1"/>
    <col min="10011" max="10011" width="6.6640625" style="632" customWidth="1"/>
    <col min="10012" max="10012" width="5.33203125" style="632" customWidth="1"/>
    <col min="10013" max="10013" width="8" style="632" customWidth="1"/>
    <col min="10014" max="10014" width="6.5546875" style="632" customWidth="1"/>
    <col min="10015" max="10015" width="7.6640625" style="632" customWidth="1"/>
    <col min="10016" max="10016" width="6.6640625" style="632" customWidth="1"/>
    <col min="10017" max="10017" width="6.5546875" style="632" customWidth="1"/>
    <col min="10018" max="10018" width="7" style="632" customWidth="1"/>
    <col min="10019" max="10019" width="7.44140625" style="632" customWidth="1"/>
    <col min="10020" max="10020" width="5.88671875" style="632" customWidth="1"/>
    <col min="10021" max="10240" width="9.109375" style="632"/>
    <col min="10241" max="10241" width="4.33203125" style="632" customWidth="1"/>
    <col min="10242" max="10242" width="17.6640625" style="632" customWidth="1"/>
    <col min="10243" max="10243" width="6.44140625" style="632" customWidth="1"/>
    <col min="10244" max="10244" width="6.88671875" style="632" customWidth="1"/>
    <col min="10245" max="10245" width="7.44140625" style="632" customWidth="1"/>
    <col min="10246" max="10246" width="7.109375" style="632" customWidth="1"/>
    <col min="10247" max="10247" width="7.6640625" style="632" customWidth="1"/>
    <col min="10248" max="10248" width="6.33203125" style="632" customWidth="1"/>
    <col min="10249" max="10249" width="8.109375" style="632" customWidth="1"/>
    <col min="10250" max="10250" width="6" style="632" customWidth="1"/>
    <col min="10251" max="10251" width="6.88671875" style="632" customWidth="1"/>
    <col min="10252" max="10252" width="6.109375" style="632" customWidth="1"/>
    <col min="10253" max="10253" width="7.88671875" style="632" customWidth="1"/>
    <col min="10254" max="10254" width="6.88671875" style="632" customWidth="1"/>
    <col min="10255" max="10255" width="6.5546875" style="632" customWidth="1"/>
    <col min="10256" max="10264" width="6.44140625" style="632" customWidth="1"/>
    <col min="10265" max="10265" width="7.6640625" style="632" customWidth="1"/>
    <col min="10266" max="10266" width="7.109375" style="632" customWidth="1"/>
    <col min="10267" max="10267" width="6.6640625" style="632" customWidth="1"/>
    <col min="10268" max="10268" width="5.33203125" style="632" customWidth="1"/>
    <col min="10269" max="10269" width="8" style="632" customWidth="1"/>
    <col min="10270" max="10270" width="6.5546875" style="632" customWidth="1"/>
    <col min="10271" max="10271" width="7.6640625" style="632" customWidth="1"/>
    <col min="10272" max="10272" width="6.6640625" style="632" customWidth="1"/>
    <col min="10273" max="10273" width="6.5546875" style="632" customWidth="1"/>
    <col min="10274" max="10274" width="7" style="632" customWidth="1"/>
    <col min="10275" max="10275" width="7.44140625" style="632" customWidth="1"/>
    <col min="10276" max="10276" width="5.88671875" style="632" customWidth="1"/>
    <col min="10277" max="10496" width="9.109375" style="632"/>
    <col min="10497" max="10497" width="4.33203125" style="632" customWidth="1"/>
    <col min="10498" max="10498" width="17.6640625" style="632" customWidth="1"/>
    <col min="10499" max="10499" width="6.44140625" style="632" customWidth="1"/>
    <col min="10500" max="10500" width="6.88671875" style="632" customWidth="1"/>
    <col min="10501" max="10501" width="7.44140625" style="632" customWidth="1"/>
    <col min="10502" max="10502" width="7.109375" style="632" customWidth="1"/>
    <col min="10503" max="10503" width="7.6640625" style="632" customWidth="1"/>
    <col min="10504" max="10504" width="6.33203125" style="632" customWidth="1"/>
    <col min="10505" max="10505" width="8.109375" style="632" customWidth="1"/>
    <col min="10506" max="10506" width="6" style="632" customWidth="1"/>
    <col min="10507" max="10507" width="6.88671875" style="632" customWidth="1"/>
    <col min="10508" max="10508" width="6.109375" style="632" customWidth="1"/>
    <col min="10509" max="10509" width="7.88671875" style="632" customWidth="1"/>
    <col min="10510" max="10510" width="6.88671875" style="632" customWidth="1"/>
    <col min="10511" max="10511" width="6.5546875" style="632" customWidth="1"/>
    <col min="10512" max="10520" width="6.44140625" style="632" customWidth="1"/>
    <col min="10521" max="10521" width="7.6640625" style="632" customWidth="1"/>
    <col min="10522" max="10522" width="7.109375" style="632" customWidth="1"/>
    <col min="10523" max="10523" width="6.6640625" style="632" customWidth="1"/>
    <col min="10524" max="10524" width="5.33203125" style="632" customWidth="1"/>
    <col min="10525" max="10525" width="8" style="632" customWidth="1"/>
    <col min="10526" max="10526" width="6.5546875" style="632" customWidth="1"/>
    <col min="10527" max="10527" width="7.6640625" style="632" customWidth="1"/>
    <col min="10528" max="10528" width="6.6640625" style="632" customWidth="1"/>
    <col min="10529" max="10529" width="6.5546875" style="632" customWidth="1"/>
    <col min="10530" max="10530" width="7" style="632" customWidth="1"/>
    <col min="10531" max="10531" width="7.44140625" style="632" customWidth="1"/>
    <col min="10532" max="10532" width="5.88671875" style="632" customWidth="1"/>
    <col min="10533" max="10752" width="9.109375" style="632"/>
    <col min="10753" max="10753" width="4.33203125" style="632" customWidth="1"/>
    <col min="10754" max="10754" width="17.6640625" style="632" customWidth="1"/>
    <col min="10755" max="10755" width="6.44140625" style="632" customWidth="1"/>
    <col min="10756" max="10756" width="6.88671875" style="632" customWidth="1"/>
    <col min="10757" max="10757" width="7.44140625" style="632" customWidth="1"/>
    <col min="10758" max="10758" width="7.109375" style="632" customWidth="1"/>
    <col min="10759" max="10759" width="7.6640625" style="632" customWidth="1"/>
    <col min="10760" max="10760" width="6.33203125" style="632" customWidth="1"/>
    <col min="10761" max="10761" width="8.109375" style="632" customWidth="1"/>
    <col min="10762" max="10762" width="6" style="632" customWidth="1"/>
    <col min="10763" max="10763" width="6.88671875" style="632" customWidth="1"/>
    <col min="10764" max="10764" width="6.109375" style="632" customWidth="1"/>
    <col min="10765" max="10765" width="7.88671875" style="632" customWidth="1"/>
    <col min="10766" max="10766" width="6.88671875" style="632" customWidth="1"/>
    <col min="10767" max="10767" width="6.5546875" style="632" customWidth="1"/>
    <col min="10768" max="10776" width="6.44140625" style="632" customWidth="1"/>
    <col min="10777" max="10777" width="7.6640625" style="632" customWidth="1"/>
    <col min="10778" max="10778" width="7.109375" style="632" customWidth="1"/>
    <col min="10779" max="10779" width="6.6640625" style="632" customWidth="1"/>
    <col min="10780" max="10780" width="5.33203125" style="632" customWidth="1"/>
    <col min="10781" max="10781" width="8" style="632" customWidth="1"/>
    <col min="10782" max="10782" width="6.5546875" style="632" customWidth="1"/>
    <col min="10783" max="10783" width="7.6640625" style="632" customWidth="1"/>
    <col min="10784" max="10784" width="6.6640625" style="632" customWidth="1"/>
    <col min="10785" max="10785" width="6.5546875" style="632" customWidth="1"/>
    <col min="10786" max="10786" width="7" style="632" customWidth="1"/>
    <col min="10787" max="10787" width="7.44140625" style="632" customWidth="1"/>
    <col min="10788" max="10788" width="5.88671875" style="632" customWidth="1"/>
    <col min="10789" max="11008" width="9.109375" style="632"/>
    <col min="11009" max="11009" width="4.33203125" style="632" customWidth="1"/>
    <col min="11010" max="11010" width="17.6640625" style="632" customWidth="1"/>
    <col min="11011" max="11011" width="6.44140625" style="632" customWidth="1"/>
    <col min="11012" max="11012" width="6.88671875" style="632" customWidth="1"/>
    <col min="11013" max="11013" width="7.44140625" style="632" customWidth="1"/>
    <col min="11014" max="11014" width="7.109375" style="632" customWidth="1"/>
    <col min="11015" max="11015" width="7.6640625" style="632" customWidth="1"/>
    <col min="11016" max="11016" width="6.33203125" style="632" customWidth="1"/>
    <col min="11017" max="11017" width="8.109375" style="632" customWidth="1"/>
    <col min="11018" max="11018" width="6" style="632" customWidth="1"/>
    <col min="11019" max="11019" width="6.88671875" style="632" customWidth="1"/>
    <col min="11020" max="11020" width="6.109375" style="632" customWidth="1"/>
    <col min="11021" max="11021" width="7.88671875" style="632" customWidth="1"/>
    <col min="11022" max="11022" width="6.88671875" style="632" customWidth="1"/>
    <col min="11023" max="11023" width="6.5546875" style="632" customWidth="1"/>
    <col min="11024" max="11032" width="6.44140625" style="632" customWidth="1"/>
    <col min="11033" max="11033" width="7.6640625" style="632" customWidth="1"/>
    <col min="11034" max="11034" width="7.109375" style="632" customWidth="1"/>
    <col min="11035" max="11035" width="6.6640625" style="632" customWidth="1"/>
    <col min="11036" max="11036" width="5.33203125" style="632" customWidth="1"/>
    <col min="11037" max="11037" width="8" style="632" customWidth="1"/>
    <col min="11038" max="11038" width="6.5546875" style="632" customWidth="1"/>
    <col min="11039" max="11039" width="7.6640625" style="632" customWidth="1"/>
    <col min="11040" max="11040" width="6.6640625" style="632" customWidth="1"/>
    <col min="11041" max="11041" width="6.5546875" style="632" customWidth="1"/>
    <col min="11042" max="11042" width="7" style="632" customWidth="1"/>
    <col min="11043" max="11043" width="7.44140625" style="632" customWidth="1"/>
    <col min="11044" max="11044" width="5.88671875" style="632" customWidth="1"/>
    <col min="11045" max="11264" width="9.109375" style="632"/>
    <col min="11265" max="11265" width="4.33203125" style="632" customWidth="1"/>
    <col min="11266" max="11266" width="17.6640625" style="632" customWidth="1"/>
    <col min="11267" max="11267" width="6.44140625" style="632" customWidth="1"/>
    <col min="11268" max="11268" width="6.88671875" style="632" customWidth="1"/>
    <col min="11269" max="11269" width="7.44140625" style="632" customWidth="1"/>
    <col min="11270" max="11270" width="7.109375" style="632" customWidth="1"/>
    <col min="11271" max="11271" width="7.6640625" style="632" customWidth="1"/>
    <col min="11272" max="11272" width="6.33203125" style="632" customWidth="1"/>
    <col min="11273" max="11273" width="8.109375" style="632" customWidth="1"/>
    <col min="11274" max="11274" width="6" style="632" customWidth="1"/>
    <col min="11275" max="11275" width="6.88671875" style="632" customWidth="1"/>
    <col min="11276" max="11276" width="6.109375" style="632" customWidth="1"/>
    <col min="11277" max="11277" width="7.88671875" style="632" customWidth="1"/>
    <col min="11278" max="11278" width="6.88671875" style="632" customWidth="1"/>
    <col min="11279" max="11279" width="6.5546875" style="632" customWidth="1"/>
    <col min="11280" max="11288" width="6.44140625" style="632" customWidth="1"/>
    <col min="11289" max="11289" width="7.6640625" style="632" customWidth="1"/>
    <col min="11290" max="11290" width="7.109375" style="632" customWidth="1"/>
    <col min="11291" max="11291" width="6.6640625" style="632" customWidth="1"/>
    <col min="11292" max="11292" width="5.33203125" style="632" customWidth="1"/>
    <col min="11293" max="11293" width="8" style="632" customWidth="1"/>
    <col min="11294" max="11294" width="6.5546875" style="632" customWidth="1"/>
    <col min="11295" max="11295" width="7.6640625" style="632" customWidth="1"/>
    <col min="11296" max="11296" width="6.6640625" style="632" customWidth="1"/>
    <col min="11297" max="11297" width="6.5546875" style="632" customWidth="1"/>
    <col min="11298" max="11298" width="7" style="632" customWidth="1"/>
    <col min="11299" max="11299" width="7.44140625" style="632" customWidth="1"/>
    <col min="11300" max="11300" width="5.88671875" style="632" customWidth="1"/>
    <col min="11301" max="11520" width="9.109375" style="632"/>
    <col min="11521" max="11521" width="4.33203125" style="632" customWidth="1"/>
    <col min="11522" max="11522" width="17.6640625" style="632" customWidth="1"/>
    <col min="11523" max="11523" width="6.44140625" style="632" customWidth="1"/>
    <col min="11524" max="11524" width="6.88671875" style="632" customWidth="1"/>
    <col min="11525" max="11525" width="7.44140625" style="632" customWidth="1"/>
    <col min="11526" max="11526" width="7.109375" style="632" customWidth="1"/>
    <col min="11527" max="11527" width="7.6640625" style="632" customWidth="1"/>
    <col min="11528" max="11528" width="6.33203125" style="632" customWidth="1"/>
    <col min="11529" max="11529" width="8.109375" style="632" customWidth="1"/>
    <col min="11530" max="11530" width="6" style="632" customWidth="1"/>
    <col min="11531" max="11531" width="6.88671875" style="632" customWidth="1"/>
    <col min="11532" max="11532" width="6.109375" style="632" customWidth="1"/>
    <col min="11533" max="11533" width="7.88671875" style="632" customWidth="1"/>
    <col min="11534" max="11534" width="6.88671875" style="632" customWidth="1"/>
    <col min="11535" max="11535" width="6.5546875" style="632" customWidth="1"/>
    <col min="11536" max="11544" width="6.44140625" style="632" customWidth="1"/>
    <col min="11545" max="11545" width="7.6640625" style="632" customWidth="1"/>
    <col min="11546" max="11546" width="7.109375" style="632" customWidth="1"/>
    <col min="11547" max="11547" width="6.6640625" style="632" customWidth="1"/>
    <col min="11548" max="11548" width="5.33203125" style="632" customWidth="1"/>
    <col min="11549" max="11549" width="8" style="632" customWidth="1"/>
    <col min="11550" max="11550" width="6.5546875" style="632" customWidth="1"/>
    <col min="11551" max="11551" width="7.6640625" style="632" customWidth="1"/>
    <col min="11552" max="11552" width="6.6640625" style="632" customWidth="1"/>
    <col min="11553" max="11553" width="6.5546875" style="632" customWidth="1"/>
    <col min="11554" max="11554" width="7" style="632" customWidth="1"/>
    <col min="11555" max="11555" width="7.44140625" style="632" customWidth="1"/>
    <col min="11556" max="11556" width="5.88671875" style="632" customWidth="1"/>
    <col min="11557" max="11776" width="9.109375" style="632"/>
    <col min="11777" max="11777" width="4.33203125" style="632" customWidth="1"/>
    <col min="11778" max="11778" width="17.6640625" style="632" customWidth="1"/>
    <col min="11779" max="11779" width="6.44140625" style="632" customWidth="1"/>
    <col min="11780" max="11780" width="6.88671875" style="632" customWidth="1"/>
    <col min="11781" max="11781" width="7.44140625" style="632" customWidth="1"/>
    <col min="11782" max="11782" width="7.109375" style="632" customWidth="1"/>
    <col min="11783" max="11783" width="7.6640625" style="632" customWidth="1"/>
    <col min="11784" max="11784" width="6.33203125" style="632" customWidth="1"/>
    <col min="11785" max="11785" width="8.109375" style="632" customWidth="1"/>
    <col min="11786" max="11786" width="6" style="632" customWidth="1"/>
    <col min="11787" max="11787" width="6.88671875" style="632" customWidth="1"/>
    <col min="11788" max="11788" width="6.109375" style="632" customWidth="1"/>
    <col min="11789" max="11789" width="7.88671875" style="632" customWidth="1"/>
    <col min="11790" max="11790" width="6.88671875" style="632" customWidth="1"/>
    <col min="11791" max="11791" width="6.5546875" style="632" customWidth="1"/>
    <col min="11792" max="11800" width="6.44140625" style="632" customWidth="1"/>
    <col min="11801" max="11801" width="7.6640625" style="632" customWidth="1"/>
    <col min="11802" max="11802" width="7.109375" style="632" customWidth="1"/>
    <col min="11803" max="11803" width="6.6640625" style="632" customWidth="1"/>
    <col min="11804" max="11804" width="5.33203125" style="632" customWidth="1"/>
    <col min="11805" max="11805" width="8" style="632" customWidth="1"/>
    <col min="11806" max="11806" width="6.5546875" style="632" customWidth="1"/>
    <col min="11807" max="11807" width="7.6640625" style="632" customWidth="1"/>
    <col min="11808" max="11808" width="6.6640625" style="632" customWidth="1"/>
    <col min="11809" max="11809" width="6.5546875" style="632" customWidth="1"/>
    <col min="11810" max="11810" width="7" style="632" customWidth="1"/>
    <col min="11811" max="11811" width="7.44140625" style="632" customWidth="1"/>
    <col min="11812" max="11812" width="5.88671875" style="632" customWidth="1"/>
    <col min="11813" max="12032" width="9.109375" style="632"/>
    <col min="12033" max="12033" width="4.33203125" style="632" customWidth="1"/>
    <col min="12034" max="12034" width="17.6640625" style="632" customWidth="1"/>
    <col min="12035" max="12035" width="6.44140625" style="632" customWidth="1"/>
    <col min="12036" max="12036" width="6.88671875" style="632" customWidth="1"/>
    <col min="12037" max="12037" width="7.44140625" style="632" customWidth="1"/>
    <col min="12038" max="12038" width="7.109375" style="632" customWidth="1"/>
    <col min="12039" max="12039" width="7.6640625" style="632" customWidth="1"/>
    <col min="12040" max="12040" width="6.33203125" style="632" customWidth="1"/>
    <col min="12041" max="12041" width="8.109375" style="632" customWidth="1"/>
    <col min="12042" max="12042" width="6" style="632" customWidth="1"/>
    <col min="12043" max="12043" width="6.88671875" style="632" customWidth="1"/>
    <col min="12044" max="12044" width="6.109375" style="632" customWidth="1"/>
    <col min="12045" max="12045" width="7.88671875" style="632" customWidth="1"/>
    <col min="12046" max="12046" width="6.88671875" style="632" customWidth="1"/>
    <col min="12047" max="12047" width="6.5546875" style="632" customWidth="1"/>
    <col min="12048" max="12056" width="6.44140625" style="632" customWidth="1"/>
    <col min="12057" max="12057" width="7.6640625" style="632" customWidth="1"/>
    <col min="12058" max="12058" width="7.109375" style="632" customWidth="1"/>
    <col min="12059" max="12059" width="6.6640625" style="632" customWidth="1"/>
    <col min="12060" max="12060" width="5.33203125" style="632" customWidth="1"/>
    <col min="12061" max="12061" width="8" style="632" customWidth="1"/>
    <col min="12062" max="12062" width="6.5546875" style="632" customWidth="1"/>
    <col min="12063" max="12063" width="7.6640625" style="632" customWidth="1"/>
    <col min="12064" max="12064" width="6.6640625" style="632" customWidth="1"/>
    <col min="12065" max="12065" width="6.5546875" style="632" customWidth="1"/>
    <col min="12066" max="12066" width="7" style="632" customWidth="1"/>
    <col min="12067" max="12067" width="7.44140625" style="632" customWidth="1"/>
    <col min="12068" max="12068" width="5.88671875" style="632" customWidth="1"/>
    <col min="12069" max="12288" width="9.109375" style="632"/>
    <col min="12289" max="12289" width="4.33203125" style="632" customWidth="1"/>
    <col min="12290" max="12290" width="17.6640625" style="632" customWidth="1"/>
    <col min="12291" max="12291" width="6.44140625" style="632" customWidth="1"/>
    <col min="12292" max="12292" width="6.88671875" style="632" customWidth="1"/>
    <col min="12293" max="12293" width="7.44140625" style="632" customWidth="1"/>
    <col min="12294" max="12294" width="7.109375" style="632" customWidth="1"/>
    <col min="12295" max="12295" width="7.6640625" style="632" customWidth="1"/>
    <col min="12296" max="12296" width="6.33203125" style="632" customWidth="1"/>
    <col min="12297" max="12297" width="8.109375" style="632" customWidth="1"/>
    <col min="12298" max="12298" width="6" style="632" customWidth="1"/>
    <col min="12299" max="12299" width="6.88671875" style="632" customWidth="1"/>
    <col min="12300" max="12300" width="6.109375" style="632" customWidth="1"/>
    <col min="12301" max="12301" width="7.88671875" style="632" customWidth="1"/>
    <col min="12302" max="12302" width="6.88671875" style="632" customWidth="1"/>
    <col min="12303" max="12303" width="6.5546875" style="632" customWidth="1"/>
    <col min="12304" max="12312" width="6.44140625" style="632" customWidth="1"/>
    <col min="12313" max="12313" width="7.6640625" style="632" customWidth="1"/>
    <col min="12314" max="12314" width="7.109375" style="632" customWidth="1"/>
    <col min="12315" max="12315" width="6.6640625" style="632" customWidth="1"/>
    <col min="12316" max="12316" width="5.33203125" style="632" customWidth="1"/>
    <col min="12317" max="12317" width="8" style="632" customWidth="1"/>
    <col min="12318" max="12318" width="6.5546875" style="632" customWidth="1"/>
    <col min="12319" max="12319" width="7.6640625" style="632" customWidth="1"/>
    <col min="12320" max="12320" width="6.6640625" style="632" customWidth="1"/>
    <col min="12321" max="12321" width="6.5546875" style="632" customWidth="1"/>
    <col min="12322" max="12322" width="7" style="632" customWidth="1"/>
    <col min="12323" max="12323" width="7.44140625" style="632" customWidth="1"/>
    <col min="12324" max="12324" width="5.88671875" style="632" customWidth="1"/>
    <col min="12325" max="12544" width="9.109375" style="632"/>
    <col min="12545" max="12545" width="4.33203125" style="632" customWidth="1"/>
    <col min="12546" max="12546" width="17.6640625" style="632" customWidth="1"/>
    <col min="12547" max="12547" width="6.44140625" style="632" customWidth="1"/>
    <col min="12548" max="12548" width="6.88671875" style="632" customWidth="1"/>
    <col min="12549" max="12549" width="7.44140625" style="632" customWidth="1"/>
    <col min="12550" max="12550" width="7.109375" style="632" customWidth="1"/>
    <col min="12551" max="12551" width="7.6640625" style="632" customWidth="1"/>
    <col min="12552" max="12552" width="6.33203125" style="632" customWidth="1"/>
    <col min="12553" max="12553" width="8.109375" style="632" customWidth="1"/>
    <col min="12554" max="12554" width="6" style="632" customWidth="1"/>
    <col min="12555" max="12555" width="6.88671875" style="632" customWidth="1"/>
    <col min="12556" max="12556" width="6.109375" style="632" customWidth="1"/>
    <col min="12557" max="12557" width="7.88671875" style="632" customWidth="1"/>
    <col min="12558" max="12558" width="6.88671875" style="632" customWidth="1"/>
    <col min="12559" max="12559" width="6.5546875" style="632" customWidth="1"/>
    <col min="12560" max="12568" width="6.44140625" style="632" customWidth="1"/>
    <col min="12569" max="12569" width="7.6640625" style="632" customWidth="1"/>
    <col min="12570" max="12570" width="7.109375" style="632" customWidth="1"/>
    <col min="12571" max="12571" width="6.6640625" style="632" customWidth="1"/>
    <col min="12572" max="12572" width="5.33203125" style="632" customWidth="1"/>
    <col min="12573" max="12573" width="8" style="632" customWidth="1"/>
    <col min="12574" max="12574" width="6.5546875" style="632" customWidth="1"/>
    <col min="12575" max="12575" width="7.6640625" style="632" customWidth="1"/>
    <col min="12576" max="12576" width="6.6640625" style="632" customWidth="1"/>
    <col min="12577" max="12577" width="6.5546875" style="632" customWidth="1"/>
    <col min="12578" max="12578" width="7" style="632" customWidth="1"/>
    <col min="12579" max="12579" width="7.44140625" style="632" customWidth="1"/>
    <col min="12580" max="12580" width="5.88671875" style="632" customWidth="1"/>
    <col min="12581" max="12800" width="9.109375" style="632"/>
    <col min="12801" max="12801" width="4.33203125" style="632" customWidth="1"/>
    <col min="12802" max="12802" width="17.6640625" style="632" customWidth="1"/>
    <col min="12803" max="12803" width="6.44140625" style="632" customWidth="1"/>
    <col min="12804" max="12804" width="6.88671875" style="632" customWidth="1"/>
    <col min="12805" max="12805" width="7.44140625" style="632" customWidth="1"/>
    <col min="12806" max="12806" width="7.109375" style="632" customWidth="1"/>
    <col min="12807" max="12807" width="7.6640625" style="632" customWidth="1"/>
    <col min="12808" max="12808" width="6.33203125" style="632" customWidth="1"/>
    <col min="12809" max="12809" width="8.109375" style="632" customWidth="1"/>
    <col min="12810" max="12810" width="6" style="632" customWidth="1"/>
    <col min="12811" max="12811" width="6.88671875" style="632" customWidth="1"/>
    <col min="12812" max="12812" width="6.109375" style="632" customWidth="1"/>
    <col min="12813" max="12813" width="7.88671875" style="632" customWidth="1"/>
    <col min="12814" max="12814" width="6.88671875" style="632" customWidth="1"/>
    <col min="12815" max="12815" width="6.5546875" style="632" customWidth="1"/>
    <col min="12816" max="12824" width="6.44140625" style="632" customWidth="1"/>
    <col min="12825" max="12825" width="7.6640625" style="632" customWidth="1"/>
    <col min="12826" max="12826" width="7.109375" style="632" customWidth="1"/>
    <col min="12827" max="12827" width="6.6640625" style="632" customWidth="1"/>
    <col min="12828" max="12828" width="5.33203125" style="632" customWidth="1"/>
    <col min="12829" max="12829" width="8" style="632" customWidth="1"/>
    <col min="12830" max="12830" width="6.5546875" style="632" customWidth="1"/>
    <col min="12831" max="12831" width="7.6640625" style="632" customWidth="1"/>
    <col min="12832" max="12832" width="6.6640625" style="632" customWidth="1"/>
    <col min="12833" max="12833" width="6.5546875" style="632" customWidth="1"/>
    <col min="12834" max="12834" width="7" style="632" customWidth="1"/>
    <col min="12835" max="12835" width="7.44140625" style="632" customWidth="1"/>
    <col min="12836" max="12836" width="5.88671875" style="632" customWidth="1"/>
    <col min="12837" max="13056" width="9.109375" style="632"/>
    <col min="13057" max="13057" width="4.33203125" style="632" customWidth="1"/>
    <col min="13058" max="13058" width="17.6640625" style="632" customWidth="1"/>
    <col min="13059" max="13059" width="6.44140625" style="632" customWidth="1"/>
    <col min="13060" max="13060" width="6.88671875" style="632" customWidth="1"/>
    <col min="13061" max="13061" width="7.44140625" style="632" customWidth="1"/>
    <col min="13062" max="13062" width="7.109375" style="632" customWidth="1"/>
    <col min="13063" max="13063" width="7.6640625" style="632" customWidth="1"/>
    <col min="13064" max="13064" width="6.33203125" style="632" customWidth="1"/>
    <col min="13065" max="13065" width="8.109375" style="632" customWidth="1"/>
    <col min="13066" max="13066" width="6" style="632" customWidth="1"/>
    <col min="13067" max="13067" width="6.88671875" style="632" customWidth="1"/>
    <col min="13068" max="13068" width="6.109375" style="632" customWidth="1"/>
    <col min="13069" max="13069" width="7.88671875" style="632" customWidth="1"/>
    <col min="13070" max="13070" width="6.88671875" style="632" customWidth="1"/>
    <col min="13071" max="13071" width="6.5546875" style="632" customWidth="1"/>
    <col min="13072" max="13080" width="6.44140625" style="632" customWidth="1"/>
    <col min="13081" max="13081" width="7.6640625" style="632" customWidth="1"/>
    <col min="13082" max="13082" width="7.109375" style="632" customWidth="1"/>
    <col min="13083" max="13083" width="6.6640625" style="632" customWidth="1"/>
    <col min="13084" max="13084" width="5.33203125" style="632" customWidth="1"/>
    <col min="13085" max="13085" width="8" style="632" customWidth="1"/>
    <col min="13086" max="13086" width="6.5546875" style="632" customWidth="1"/>
    <col min="13087" max="13087" width="7.6640625" style="632" customWidth="1"/>
    <col min="13088" max="13088" width="6.6640625" style="632" customWidth="1"/>
    <col min="13089" max="13089" width="6.5546875" style="632" customWidth="1"/>
    <col min="13090" max="13090" width="7" style="632" customWidth="1"/>
    <col min="13091" max="13091" width="7.44140625" style="632" customWidth="1"/>
    <col min="13092" max="13092" width="5.88671875" style="632" customWidth="1"/>
    <col min="13093" max="13312" width="9.109375" style="632"/>
    <col min="13313" max="13313" width="4.33203125" style="632" customWidth="1"/>
    <col min="13314" max="13314" width="17.6640625" style="632" customWidth="1"/>
    <col min="13315" max="13315" width="6.44140625" style="632" customWidth="1"/>
    <col min="13316" max="13316" width="6.88671875" style="632" customWidth="1"/>
    <col min="13317" max="13317" width="7.44140625" style="632" customWidth="1"/>
    <col min="13318" max="13318" width="7.109375" style="632" customWidth="1"/>
    <col min="13319" max="13319" width="7.6640625" style="632" customWidth="1"/>
    <col min="13320" max="13320" width="6.33203125" style="632" customWidth="1"/>
    <col min="13321" max="13321" width="8.109375" style="632" customWidth="1"/>
    <col min="13322" max="13322" width="6" style="632" customWidth="1"/>
    <col min="13323" max="13323" width="6.88671875" style="632" customWidth="1"/>
    <col min="13324" max="13324" width="6.109375" style="632" customWidth="1"/>
    <col min="13325" max="13325" width="7.88671875" style="632" customWidth="1"/>
    <col min="13326" max="13326" width="6.88671875" style="632" customWidth="1"/>
    <col min="13327" max="13327" width="6.5546875" style="632" customWidth="1"/>
    <col min="13328" max="13336" width="6.44140625" style="632" customWidth="1"/>
    <col min="13337" max="13337" width="7.6640625" style="632" customWidth="1"/>
    <col min="13338" max="13338" width="7.109375" style="632" customWidth="1"/>
    <col min="13339" max="13339" width="6.6640625" style="632" customWidth="1"/>
    <col min="13340" max="13340" width="5.33203125" style="632" customWidth="1"/>
    <col min="13341" max="13341" width="8" style="632" customWidth="1"/>
    <col min="13342" max="13342" width="6.5546875" style="632" customWidth="1"/>
    <col min="13343" max="13343" width="7.6640625" style="632" customWidth="1"/>
    <col min="13344" max="13344" width="6.6640625" style="632" customWidth="1"/>
    <col min="13345" max="13345" width="6.5546875" style="632" customWidth="1"/>
    <col min="13346" max="13346" width="7" style="632" customWidth="1"/>
    <col min="13347" max="13347" width="7.44140625" style="632" customWidth="1"/>
    <col min="13348" max="13348" width="5.88671875" style="632" customWidth="1"/>
    <col min="13349" max="13568" width="9.109375" style="632"/>
    <col min="13569" max="13569" width="4.33203125" style="632" customWidth="1"/>
    <col min="13570" max="13570" width="17.6640625" style="632" customWidth="1"/>
    <col min="13571" max="13571" width="6.44140625" style="632" customWidth="1"/>
    <col min="13572" max="13572" width="6.88671875" style="632" customWidth="1"/>
    <col min="13573" max="13573" width="7.44140625" style="632" customWidth="1"/>
    <col min="13574" max="13574" width="7.109375" style="632" customWidth="1"/>
    <col min="13575" max="13575" width="7.6640625" style="632" customWidth="1"/>
    <col min="13576" max="13576" width="6.33203125" style="632" customWidth="1"/>
    <col min="13577" max="13577" width="8.109375" style="632" customWidth="1"/>
    <col min="13578" max="13578" width="6" style="632" customWidth="1"/>
    <col min="13579" max="13579" width="6.88671875" style="632" customWidth="1"/>
    <col min="13580" max="13580" width="6.109375" style="632" customWidth="1"/>
    <col min="13581" max="13581" width="7.88671875" style="632" customWidth="1"/>
    <col min="13582" max="13582" width="6.88671875" style="632" customWidth="1"/>
    <col min="13583" max="13583" width="6.5546875" style="632" customWidth="1"/>
    <col min="13584" max="13592" width="6.44140625" style="632" customWidth="1"/>
    <col min="13593" max="13593" width="7.6640625" style="632" customWidth="1"/>
    <col min="13594" max="13594" width="7.109375" style="632" customWidth="1"/>
    <col min="13595" max="13595" width="6.6640625" style="632" customWidth="1"/>
    <col min="13596" max="13596" width="5.33203125" style="632" customWidth="1"/>
    <col min="13597" max="13597" width="8" style="632" customWidth="1"/>
    <col min="13598" max="13598" width="6.5546875" style="632" customWidth="1"/>
    <col min="13599" max="13599" width="7.6640625" style="632" customWidth="1"/>
    <col min="13600" max="13600" width="6.6640625" style="632" customWidth="1"/>
    <col min="13601" max="13601" width="6.5546875" style="632" customWidth="1"/>
    <col min="13602" max="13602" width="7" style="632" customWidth="1"/>
    <col min="13603" max="13603" width="7.44140625" style="632" customWidth="1"/>
    <col min="13604" max="13604" width="5.88671875" style="632" customWidth="1"/>
    <col min="13605" max="13824" width="9.109375" style="632"/>
    <col min="13825" max="13825" width="4.33203125" style="632" customWidth="1"/>
    <col min="13826" max="13826" width="17.6640625" style="632" customWidth="1"/>
    <col min="13827" max="13827" width="6.44140625" style="632" customWidth="1"/>
    <col min="13828" max="13828" width="6.88671875" style="632" customWidth="1"/>
    <col min="13829" max="13829" width="7.44140625" style="632" customWidth="1"/>
    <col min="13830" max="13830" width="7.109375" style="632" customWidth="1"/>
    <col min="13831" max="13831" width="7.6640625" style="632" customWidth="1"/>
    <col min="13832" max="13832" width="6.33203125" style="632" customWidth="1"/>
    <col min="13833" max="13833" width="8.109375" style="632" customWidth="1"/>
    <col min="13834" max="13834" width="6" style="632" customWidth="1"/>
    <col min="13835" max="13835" width="6.88671875" style="632" customWidth="1"/>
    <col min="13836" max="13836" width="6.109375" style="632" customWidth="1"/>
    <col min="13837" max="13837" width="7.88671875" style="632" customWidth="1"/>
    <col min="13838" max="13838" width="6.88671875" style="632" customWidth="1"/>
    <col min="13839" max="13839" width="6.5546875" style="632" customWidth="1"/>
    <col min="13840" max="13848" width="6.44140625" style="632" customWidth="1"/>
    <col min="13849" max="13849" width="7.6640625" style="632" customWidth="1"/>
    <col min="13850" max="13850" width="7.109375" style="632" customWidth="1"/>
    <col min="13851" max="13851" width="6.6640625" style="632" customWidth="1"/>
    <col min="13852" max="13852" width="5.33203125" style="632" customWidth="1"/>
    <col min="13853" max="13853" width="8" style="632" customWidth="1"/>
    <col min="13854" max="13854" width="6.5546875" style="632" customWidth="1"/>
    <col min="13855" max="13855" width="7.6640625" style="632" customWidth="1"/>
    <col min="13856" max="13856" width="6.6640625" style="632" customWidth="1"/>
    <col min="13857" max="13857" width="6.5546875" style="632" customWidth="1"/>
    <col min="13858" max="13858" width="7" style="632" customWidth="1"/>
    <col min="13859" max="13859" width="7.44140625" style="632" customWidth="1"/>
    <col min="13860" max="13860" width="5.88671875" style="632" customWidth="1"/>
    <col min="13861" max="14080" width="9.109375" style="632"/>
    <col min="14081" max="14081" width="4.33203125" style="632" customWidth="1"/>
    <col min="14082" max="14082" width="17.6640625" style="632" customWidth="1"/>
    <col min="14083" max="14083" width="6.44140625" style="632" customWidth="1"/>
    <col min="14084" max="14084" width="6.88671875" style="632" customWidth="1"/>
    <col min="14085" max="14085" width="7.44140625" style="632" customWidth="1"/>
    <col min="14086" max="14086" width="7.109375" style="632" customWidth="1"/>
    <col min="14087" max="14087" width="7.6640625" style="632" customWidth="1"/>
    <col min="14088" max="14088" width="6.33203125" style="632" customWidth="1"/>
    <col min="14089" max="14089" width="8.109375" style="632" customWidth="1"/>
    <col min="14090" max="14090" width="6" style="632" customWidth="1"/>
    <col min="14091" max="14091" width="6.88671875" style="632" customWidth="1"/>
    <col min="14092" max="14092" width="6.109375" style="632" customWidth="1"/>
    <col min="14093" max="14093" width="7.88671875" style="632" customWidth="1"/>
    <col min="14094" max="14094" width="6.88671875" style="632" customWidth="1"/>
    <col min="14095" max="14095" width="6.5546875" style="632" customWidth="1"/>
    <col min="14096" max="14104" width="6.44140625" style="632" customWidth="1"/>
    <col min="14105" max="14105" width="7.6640625" style="632" customWidth="1"/>
    <col min="14106" max="14106" width="7.109375" style="632" customWidth="1"/>
    <col min="14107" max="14107" width="6.6640625" style="632" customWidth="1"/>
    <col min="14108" max="14108" width="5.33203125" style="632" customWidth="1"/>
    <col min="14109" max="14109" width="8" style="632" customWidth="1"/>
    <col min="14110" max="14110" width="6.5546875" style="632" customWidth="1"/>
    <col min="14111" max="14111" width="7.6640625" style="632" customWidth="1"/>
    <col min="14112" max="14112" width="6.6640625" style="632" customWidth="1"/>
    <col min="14113" max="14113" width="6.5546875" style="632" customWidth="1"/>
    <col min="14114" max="14114" width="7" style="632" customWidth="1"/>
    <col min="14115" max="14115" width="7.44140625" style="632" customWidth="1"/>
    <col min="14116" max="14116" width="5.88671875" style="632" customWidth="1"/>
    <col min="14117" max="14336" width="9.109375" style="632"/>
    <col min="14337" max="14337" width="4.33203125" style="632" customWidth="1"/>
    <col min="14338" max="14338" width="17.6640625" style="632" customWidth="1"/>
    <col min="14339" max="14339" width="6.44140625" style="632" customWidth="1"/>
    <col min="14340" max="14340" width="6.88671875" style="632" customWidth="1"/>
    <col min="14341" max="14341" width="7.44140625" style="632" customWidth="1"/>
    <col min="14342" max="14342" width="7.109375" style="632" customWidth="1"/>
    <col min="14343" max="14343" width="7.6640625" style="632" customWidth="1"/>
    <col min="14344" max="14344" width="6.33203125" style="632" customWidth="1"/>
    <col min="14345" max="14345" width="8.109375" style="632" customWidth="1"/>
    <col min="14346" max="14346" width="6" style="632" customWidth="1"/>
    <col min="14347" max="14347" width="6.88671875" style="632" customWidth="1"/>
    <col min="14348" max="14348" width="6.109375" style="632" customWidth="1"/>
    <col min="14349" max="14349" width="7.88671875" style="632" customWidth="1"/>
    <col min="14350" max="14350" width="6.88671875" style="632" customWidth="1"/>
    <col min="14351" max="14351" width="6.5546875" style="632" customWidth="1"/>
    <col min="14352" max="14360" width="6.44140625" style="632" customWidth="1"/>
    <col min="14361" max="14361" width="7.6640625" style="632" customWidth="1"/>
    <col min="14362" max="14362" width="7.109375" style="632" customWidth="1"/>
    <col min="14363" max="14363" width="6.6640625" style="632" customWidth="1"/>
    <col min="14364" max="14364" width="5.33203125" style="632" customWidth="1"/>
    <col min="14365" max="14365" width="8" style="632" customWidth="1"/>
    <col min="14366" max="14366" width="6.5546875" style="632" customWidth="1"/>
    <col min="14367" max="14367" width="7.6640625" style="632" customWidth="1"/>
    <col min="14368" max="14368" width="6.6640625" style="632" customWidth="1"/>
    <col min="14369" max="14369" width="6.5546875" style="632" customWidth="1"/>
    <col min="14370" max="14370" width="7" style="632" customWidth="1"/>
    <col min="14371" max="14371" width="7.44140625" style="632" customWidth="1"/>
    <col min="14372" max="14372" width="5.88671875" style="632" customWidth="1"/>
    <col min="14373" max="14592" width="9.109375" style="632"/>
    <col min="14593" max="14593" width="4.33203125" style="632" customWidth="1"/>
    <col min="14594" max="14594" width="17.6640625" style="632" customWidth="1"/>
    <col min="14595" max="14595" width="6.44140625" style="632" customWidth="1"/>
    <col min="14596" max="14596" width="6.88671875" style="632" customWidth="1"/>
    <col min="14597" max="14597" width="7.44140625" style="632" customWidth="1"/>
    <col min="14598" max="14598" width="7.109375" style="632" customWidth="1"/>
    <col min="14599" max="14599" width="7.6640625" style="632" customWidth="1"/>
    <col min="14600" max="14600" width="6.33203125" style="632" customWidth="1"/>
    <col min="14601" max="14601" width="8.109375" style="632" customWidth="1"/>
    <col min="14602" max="14602" width="6" style="632" customWidth="1"/>
    <col min="14603" max="14603" width="6.88671875" style="632" customWidth="1"/>
    <col min="14604" max="14604" width="6.109375" style="632" customWidth="1"/>
    <col min="14605" max="14605" width="7.88671875" style="632" customWidth="1"/>
    <col min="14606" max="14606" width="6.88671875" style="632" customWidth="1"/>
    <col min="14607" max="14607" width="6.5546875" style="632" customWidth="1"/>
    <col min="14608" max="14616" width="6.44140625" style="632" customWidth="1"/>
    <col min="14617" max="14617" width="7.6640625" style="632" customWidth="1"/>
    <col min="14618" max="14618" width="7.109375" style="632" customWidth="1"/>
    <col min="14619" max="14619" width="6.6640625" style="632" customWidth="1"/>
    <col min="14620" max="14620" width="5.33203125" style="632" customWidth="1"/>
    <col min="14621" max="14621" width="8" style="632" customWidth="1"/>
    <col min="14622" max="14622" width="6.5546875" style="632" customWidth="1"/>
    <col min="14623" max="14623" width="7.6640625" style="632" customWidth="1"/>
    <col min="14624" max="14624" width="6.6640625" style="632" customWidth="1"/>
    <col min="14625" max="14625" width="6.5546875" style="632" customWidth="1"/>
    <col min="14626" max="14626" width="7" style="632" customWidth="1"/>
    <col min="14627" max="14627" width="7.44140625" style="632" customWidth="1"/>
    <col min="14628" max="14628" width="5.88671875" style="632" customWidth="1"/>
    <col min="14629" max="14848" width="9.109375" style="632"/>
    <col min="14849" max="14849" width="4.33203125" style="632" customWidth="1"/>
    <col min="14850" max="14850" width="17.6640625" style="632" customWidth="1"/>
    <col min="14851" max="14851" width="6.44140625" style="632" customWidth="1"/>
    <col min="14852" max="14852" width="6.88671875" style="632" customWidth="1"/>
    <col min="14853" max="14853" width="7.44140625" style="632" customWidth="1"/>
    <col min="14854" max="14854" width="7.109375" style="632" customWidth="1"/>
    <col min="14855" max="14855" width="7.6640625" style="632" customWidth="1"/>
    <col min="14856" max="14856" width="6.33203125" style="632" customWidth="1"/>
    <col min="14857" max="14857" width="8.109375" style="632" customWidth="1"/>
    <col min="14858" max="14858" width="6" style="632" customWidth="1"/>
    <col min="14859" max="14859" width="6.88671875" style="632" customWidth="1"/>
    <col min="14860" max="14860" width="6.109375" style="632" customWidth="1"/>
    <col min="14861" max="14861" width="7.88671875" style="632" customWidth="1"/>
    <col min="14862" max="14862" width="6.88671875" style="632" customWidth="1"/>
    <col min="14863" max="14863" width="6.5546875" style="632" customWidth="1"/>
    <col min="14864" max="14872" width="6.44140625" style="632" customWidth="1"/>
    <col min="14873" max="14873" width="7.6640625" style="632" customWidth="1"/>
    <col min="14874" max="14874" width="7.109375" style="632" customWidth="1"/>
    <col min="14875" max="14875" width="6.6640625" style="632" customWidth="1"/>
    <col min="14876" max="14876" width="5.33203125" style="632" customWidth="1"/>
    <col min="14877" max="14877" width="8" style="632" customWidth="1"/>
    <col min="14878" max="14878" width="6.5546875" style="632" customWidth="1"/>
    <col min="14879" max="14879" width="7.6640625" style="632" customWidth="1"/>
    <col min="14880" max="14880" width="6.6640625" style="632" customWidth="1"/>
    <col min="14881" max="14881" width="6.5546875" style="632" customWidth="1"/>
    <col min="14882" max="14882" width="7" style="632" customWidth="1"/>
    <col min="14883" max="14883" width="7.44140625" style="632" customWidth="1"/>
    <col min="14884" max="14884" width="5.88671875" style="632" customWidth="1"/>
    <col min="14885" max="15104" width="9.109375" style="632"/>
    <col min="15105" max="15105" width="4.33203125" style="632" customWidth="1"/>
    <col min="15106" max="15106" width="17.6640625" style="632" customWidth="1"/>
    <col min="15107" max="15107" width="6.44140625" style="632" customWidth="1"/>
    <col min="15108" max="15108" width="6.88671875" style="632" customWidth="1"/>
    <col min="15109" max="15109" width="7.44140625" style="632" customWidth="1"/>
    <col min="15110" max="15110" width="7.109375" style="632" customWidth="1"/>
    <col min="15111" max="15111" width="7.6640625" style="632" customWidth="1"/>
    <col min="15112" max="15112" width="6.33203125" style="632" customWidth="1"/>
    <col min="15113" max="15113" width="8.109375" style="632" customWidth="1"/>
    <col min="15114" max="15114" width="6" style="632" customWidth="1"/>
    <col min="15115" max="15115" width="6.88671875" style="632" customWidth="1"/>
    <col min="15116" max="15116" width="6.109375" style="632" customWidth="1"/>
    <col min="15117" max="15117" width="7.88671875" style="632" customWidth="1"/>
    <col min="15118" max="15118" width="6.88671875" style="632" customWidth="1"/>
    <col min="15119" max="15119" width="6.5546875" style="632" customWidth="1"/>
    <col min="15120" max="15128" width="6.44140625" style="632" customWidth="1"/>
    <col min="15129" max="15129" width="7.6640625" style="632" customWidth="1"/>
    <col min="15130" max="15130" width="7.109375" style="632" customWidth="1"/>
    <col min="15131" max="15131" width="6.6640625" style="632" customWidth="1"/>
    <col min="15132" max="15132" width="5.33203125" style="632" customWidth="1"/>
    <col min="15133" max="15133" width="8" style="632" customWidth="1"/>
    <col min="15134" max="15134" width="6.5546875" style="632" customWidth="1"/>
    <col min="15135" max="15135" width="7.6640625" style="632" customWidth="1"/>
    <col min="15136" max="15136" width="6.6640625" style="632" customWidth="1"/>
    <col min="15137" max="15137" width="6.5546875" style="632" customWidth="1"/>
    <col min="15138" max="15138" width="7" style="632" customWidth="1"/>
    <col min="15139" max="15139" width="7.44140625" style="632" customWidth="1"/>
    <col min="15140" max="15140" width="5.88671875" style="632" customWidth="1"/>
    <col min="15141" max="15360" width="9.109375" style="632"/>
    <col min="15361" max="15361" width="4.33203125" style="632" customWidth="1"/>
    <col min="15362" max="15362" width="17.6640625" style="632" customWidth="1"/>
    <col min="15363" max="15363" width="6.44140625" style="632" customWidth="1"/>
    <col min="15364" max="15364" width="6.88671875" style="632" customWidth="1"/>
    <col min="15365" max="15365" width="7.44140625" style="632" customWidth="1"/>
    <col min="15366" max="15366" width="7.109375" style="632" customWidth="1"/>
    <col min="15367" max="15367" width="7.6640625" style="632" customWidth="1"/>
    <col min="15368" max="15368" width="6.33203125" style="632" customWidth="1"/>
    <col min="15369" max="15369" width="8.109375" style="632" customWidth="1"/>
    <col min="15370" max="15370" width="6" style="632" customWidth="1"/>
    <col min="15371" max="15371" width="6.88671875" style="632" customWidth="1"/>
    <col min="15372" max="15372" width="6.109375" style="632" customWidth="1"/>
    <col min="15373" max="15373" width="7.88671875" style="632" customWidth="1"/>
    <col min="15374" max="15374" width="6.88671875" style="632" customWidth="1"/>
    <col min="15375" max="15375" width="6.5546875" style="632" customWidth="1"/>
    <col min="15376" max="15384" width="6.44140625" style="632" customWidth="1"/>
    <col min="15385" max="15385" width="7.6640625" style="632" customWidth="1"/>
    <col min="15386" max="15386" width="7.109375" style="632" customWidth="1"/>
    <col min="15387" max="15387" width="6.6640625" style="632" customWidth="1"/>
    <col min="15388" max="15388" width="5.33203125" style="632" customWidth="1"/>
    <col min="15389" max="15389" width="8" style="632" customWidth="1"/>
    <col min="15390" max="15390" width="6.5546875" style="632" customWidth="1"/>
    <col min="15391" max="15391" width="7.6640625" style="632" customWidth="1"/>
    <col min="15392" max="15392" width="6.6640625" style="632" customWidth="1"/>
    <col min="15393" max="15393" width="6.5546875" style="632" customWidth="1"/>
    <col min="15394" max="15394" width="7" style="632" customWidth="1"/>
    <col min="15395" max="15395" width="7.44140625" style="632" customWidth="1"/>
    <col min="15396" max="15396" width="5.88671875" style="632" customWidth="1"/>
    <col min="15397" max="15616" width="9.109375" style="632"/>
    <col min="15617" max="15617" width="4.33203125" style="632" customWidth="1"/>
    <col min="15618" max="15618" width="17.6640625" style="632" customWidth="1"/>
    <col min="15619" max="15619" width="6.44140625" style="632" customWidth="1"/>
    <col min="15620" max="15620" width="6.88671875" style="632" customWidth="1"/>
    <col min="15621" max="15621" width="7.44140625" style="632" customWidth="1"/>
    <col min="15622" max="15622" width="7.109375" style="632" customWidth="1"/>
    <col min="15623" max="15623" width="7.6640625" style="632" customWidth="1"/>
    <col min="15624" max="15624" width="6.33203125" style="632" customWidth="1"/>
    <col min="15625" max="15625" width="8.109375" style="632" customWidth="1"/>
    <col min="15626" max="15626" width="6" style="632" customWidth="1"/>
    <col min="15627" max="15627" width="6.88671875" style="632" customWidth="1"/>
    <col min="15628" max="15628" width="6.109375" style="632" customWidth="1"/>
    <col min="15629" max="15629" width="7.88671875" style="632" customWidth="1"/>
    <col min="15630" max="15630" width="6.88671875" style="632" customWidth="1"/>
    <col min="15631" max="15631" width="6.5546875" style="632" customWidth="1"/>
    <col min="15632" max="15640" width="6.44140625" style="632" customWidth="1"/>
    <col min="15641" max="15641" width="7.6640625" style="632" customWidth="1"/>
    <col min="15642" max="15642" width="7.109375" style="632" customWidth="1"/>
    <col min="15643" max="15643" width="6.6640625" style="632" customWidth="1"/>
    <col min="15644" max="15644" width="5.33203125" style="632" customWidth="1"/>
    <col min="15645" max="15645" width="8" style="632" customWidth="1"/>
    <col min="15646" max="15646" width="6.5546875" style="632" customWidth="1"/>
    <col min="15647" max="15647" width="7.6640625" style="632" customWidth="1"/>
    <col min="15648" max="15648" width="6.6640625" style="632" customWidth="1"/>
    <col min="15649" max="15649" width="6.5546875" style="632" customWidth="1"/>
    <col min="15650" max="15650" width="7" style="632" customWidth="1"/>
    <col min="15651" max="15651" width="7.44140625" style="632" customWidth="1"/>
    <col min="15652" max="15652" width="5.88671875" style="632" customWidth="1"/>
    <col min="15653" max="15872" width="9.109375" style="632"/>
    <col min="15873" max="15873" width="4.33203125" style="632" customWidth="1"/>
    <col min="15874" max="15874" width="17.6640625" style="632" customWidth="1"/>
    <col min="15875" max="15875" width="6.44140625" style="632" customWidth="1"/>
    <col min="15876" max="15876" width="6.88671875" style="632" customWidth="1"/>
    <col min="15877" max="15877" width="7.44140625" style="632" customWidth="1"/>
    <col min="15878" max="15878" width="7.109375" style="632" customWidth="1"/>
    <col min="15879" max="15879" width="7.6640625" style="632" customWidth="1"/>
    <col min="15880" max="15880" width="6.33203125" style="632" customWidth="1"/>
    <col min="15881" max="15881" width="8.109375" style="632" customWidth="1"/>
    <col min="15882" max="15882" width="6" style="632" customWidth="1"/>
    <col min="15883" max="15883" width="6.88671875" style="632" customWidth="1"/>
    <col min="15884" max="15884" width="6.109375" style="632" customWidth="1"/>
    <col min="15885" max="15885" width="7.88671875" style="632" customWidth="1"/>
    <col min="15886" max="15886" width="6.88671875" style="632" customWidth="1"/>
    <col min="15887" max="15887" width="6.5546875" style="632" customWidth="1"/>
    <col min="15888" max="15896" width="6.44140625" style="632" customWidth="1"/>
    <col min="15897" max="15897" width="7.6640625" style="632" customWidth="1"/>
    <col min="15898" max="15898" width="7.109375" style="632" customWidth="1"/>
    <col min="15899" max="15899" width="6.6640625" style="632" customWidth="1"/>
    <col min="15900" max="15900" width="5.33203125" style="632" customWidth="1"/>
    <col min="15901" max="15901" width="8" style="632" customWidth="1"/>
    <col min="15902" max="15902" width="6.5546875" style="632" customWidth="1"/>
    <col min="15903" max="15903" width="7.6640625" style="632" customWidth="1"/>
    <col min="15904" max="15904" width="6.6640625" style="632" customWidth="1"/>
    <col min="15905" max="15905" width="6.5546875" style="632" customWidth="1"/>
    <col min="15906" max="15906" width="7" style="632" customWidth="1"/>
    <col min="15907" max="15907" width="7.44140625" style="632" customWidth="1"/>
    <col min="15908" max="15908" width="5.88671875" style="632" customWidth="1"/>
    <col min="15909" max="16128" width="9.109375" style="632"/>
    <col min="16129" max="16129" width="4.33203125" style="632" customWidth="1"/>
    <col min="16130" max="16130" width="17.6640625" style="632" customWidth="1"/>
    <col min="16131" max="16131" width="6.44140625" style="632" customWidth="1"/>
    <col min="16132" max="16132" width="6.88671875" style="632" customWidth="1"/>
    <col min="16133" max="16133" width="7.44140625" style="632" customWidth="1"/>
    <col min="16134" max="16134" width="7.109375" style="632" customWidth="1"/>
    <col min="16135" max="16135" width="7.6640625" style="632" customWidth="1"/>
    <col min="16136" max="16136" width="6.33203125" style="632" customWidth="1"/>
    <col min="16137" max="16137" width="8.109375" style="632" customWidth="1"/>
    <col min="16138" max="16138" width="6" style="632" customWidth="1"/>
    <col min="16139" max="16139" width="6.88671875" style="632" customWidth="1"/>
    <col min="16140" max="16140" width="6.109375" style="632" customWidth="1"/>
    <col min="16141" max="16141" width="7.88671875" style="632" customWidth="1"/>
    <col min="16142" max="16142" width="6.88671875" style="632" customWidth="1"/>
    <col min="16143" max="16143" width="6.5546875" style="632" customWidth="1"/>
    <col min="16144" max="16152" width="6.44140625" style="632" customWidth="1"/>
    <col min="16153" max="16153" width="7.6640625" style="632" customWidth="1"/>
    <col min="16154" max="16154" width="7.109375" style="632" customWidth="1"/>
    <col min="16155" max="16155" width="6.6640625" style="632" customWidth="1"/>
    <col min="16156" max="16156" width="5.33203125" style="632" customWidth="1"/>
    <col min="16157" max="16157" width="8" style="632" customWidth="1"/>
    <col min="16158" max="16158" width="6.5546875" style="632" customWidth="1"/>
    <col min="16159" max="16159" width="7.6640625" style="632" customWidth="1"/>
    <col min="16160" max="16160" width="6.6640625" style="632" customWidth="1"/>
    <col min="16161" max="16161" width="6.5546875" style="632" customWidth="1"/>
    <col min="16162" max="16162" width="7" style="632" customWidth="1"/>
    <col min="16163" max="16163" width="7.44140625" style="632" customWidth="1"/>
    <col min="16164" max="16164" width="5.88671875" style="632" customWidth="1"/>
    <col min="16165" max="16384" width="9.109375" style="632"/>
  </cols>
  <sheetData>
    <row r="1" spans="1:60" ht="15.75" customHeight="1">
      <c r="A1" s="625"/>
      <c r="B1" s="671"/>
      <c r="C1" s="671"/>
      <c r="D1" s="671"/>
      <c r="E1" s="671"/>
      <c r="F1" s="671"/>
      <c r="G1" s="1134" t="s">
        <v>5134</v>
      </c>
      <c r="H1" s="1134"/>
      <c r="I1" s="1134"/>
      <c r="J1" s="1134"/>
      <c r="K1" s="1134"/>
      <c r="L1" s="1134"/>
      <c r="M1" s="1134"/>
      <c r="N1" s="1134"/>
      <c r="O1" s="1134"/>
      <c r="P1" s="1134"/>
      <c r="Q1" s="1134"/>
      <c r="R1" s="1134"/>
      <c r="S1" s="1134"/>
      <c r="T1" s="1134"/>
      <c r="U1" s="671"/>
      <c r="V1" s="671"/>
      <c r="W1" s="671"/>
      <c r="X1" s="671"/>
      <c r="Y1" s="672"/>
    </row>
    <row r="2" spans="1:60" s="659" customFormat="1" ht="18">
      <c r="A2" s="656"/>
      <c r="B2" s="1101" t="s">
        <v>110</v>
      </c>
      <c r="C2" s="1101"/>
      <c r="D2" s="1101"/>
      <c r="E2" s="1101"/>
      <c r="F2" s="1101"/>
      <c r="G2" s="1101"/>
      <c r="H2" s="1101"/>
      <c r="I2" s="1101"/>
      <c r="J2" s="1101"/>
      <c r="K2" s="1101"/>
      <c r="L2" s="1101"/>
      <c r="M2" s="1101"/>
      <c r="N2" s="1101"/>
      <c r="O2" s="1101"/>
      <c r="P2" s="1101"/>
      <c r="Q2" s="1101"/>
      <c r="R2" s="1101"/>
      <c r="S2" s="1101"/>
      <c r="T2" s="1101"/>
      <c r="U2" s="1101"/>
      <c r="V2" s="1101"/>
      <c r="W2" s="1101"/>
      <c r="X2" s="1101"/>
      <c r="Y2" s="657"/>
      <c r="Z2" s="657"/>
      <c r="AA2" s="657"/>
      <c r="AB2" s="657"/>
      <c r="AC2" s="657"/>
      <c r="AD2" s="657"/>
      <c r="AE2" s="673"/>
      <c r="AF2" s="673"/>
      <c r="AG2" s="673"/>
      <c r="AH2" s="673"/>
    </row>
    <row r="3" spans="1:60" s="659" customFormat="1" ht="18.75" customHeight="1">
      <c r="A3" s="656"/>
      <c r="B3" s="1103" t="s">
        <v>4690</v>
      </c>
      <c r="C3" s="1103"/>
      <c r="D3" s="1103"/>
      <c r="E3" s="1103"/>
      <c r="F3" s="1103"/>
      <c r="G3" s="1103"/>
      <c r="H3" s="1103"/>
      <c r="I3" s="1103"/>
      <c r="J3" s="1103"/>
      <c r="K3" s="1103"/>
      <c r="L3" s="1103"/>
      <c r="M3" s="1103"/>
      <c r="N3" s="1103"/>
      <c r="O3" s="1103"/>
      <c r="P3" s="1103"/>
      <c r="Q3" s="1103"/>
      <c r="R3" s="1103"/>
      <c r="S3" s="1103"/>
      <c r="T3" s="1103"/>
      <c r="U3" s="1103"/>
      <c r="V3" s="1103"/>
      <c r="W3" s="1103"/>
      <c r="X3" s="1103"/>
      <c r="Y3" s="660"/>
      <c r="Z3" s="660"/>
      <c r="AA3" s="660"/>
      <c r="AB3" s="660"/>
      <c r="AC3" s="660"/>
      <c r="AD3" s="660"/>
      <c r="AE3" s="673"/>
      <c r="AF3" s="673"/>
      <c r="AG3" s="673"/>
      <c r="AH3" s="673"/>
    </row>
    <row r="4" spans="1:60" s="659" customFormat="1" ht="18">
      <c r="A4" s="656"/>
      <c r="B4" s="1104" t="s">
        <v>106</v>
      </c>
      <c r="C4" s="1104"/>
      <c r="D4" s="1104"/>
      <c r="E4" s="1104"/>
      <c r="F4" s="1104"/>
      <c r="G4" s="1104"/>
      <c r="H4" s="1104"/>
      <c r="I4" s="1135"/>
      <c r="J4" s="1135"/>
      <c r="K4" s="1135"/>
      <c r="L4" s="1135"/>
      <c r="M4" s="1135"/>
      <c r="N4" s="1135"/>
      <c r="O4" s="1135"/>
      <c r="P4" s="1135"/>
      <c r="Q4" s="1135"/>
      <c r="R4" s="1135"/>
      <c r="S4" s="1135"/>
      <c r="T4" s="1135"/>
      <c r="U4" s="1135"/>
      <c r="V4" s="1135"/>
      <c r="W4" s="1135"/>
      <c r="X4" s="674"/>
      <c r="Y4" s="674"/>
      <c r="Z4" s="674"/>
      <c r="AA4" s="674"/>
      <c r="AB4" s="674"/>
      <c r="AC4" s="674"/>
      <c r="AD4" s="674"/>
      <c r="AE4" s="675"/>
      <c r="AF4" s="675"/>
      <c r="AG4" s="675"/>
      <c r="AH4" s="675"/>
    </row>
    <row r="5" spans="1:60" s="662" customFormat="1" ht="17.25" customHeight="1">
      <c r="A5" s="1127" t="s">
        <v>1404</v>
      </c>
      <c r="B5" s="1106" t="s">
        <v>107</v>
      </c>
      <c r="C5" s="1107" t="s">
        <v>113</v>
      </c>
      <c r="D5" s="1107" t="s">
        <v>114</v>
      </c>
      <c r="E5" s="1128" t="s">
        <v>115</v>
      </c>
      <c r="F5" s="1129"/>
      <c r="G5" s="1129"/>
      <c r="H5" s="1130"/>
      <c r="I5" s="1126" t="s">
        <v>163</v>
      </c>
      <c r="J5" s="1126"/>
      <c r="K5" s="1126"/>
      <c r="L5" s="1126"/>
      <c r="M5" s="1126"/>
      <c r="N5" s="1126"/>
      <c r="O5" s="1126"/>
      <c r="P5" s="1126"/>
      <c r="Q5" s="1126"/>
      <c r="R5" s="1126"/>
      <c r="S5" s="1126"/>
      <c r="T5" s="1126"/>
      <c r="U5" s="1126"/>
      <c r="V5" s="1126"/>
      <c r="W5" s="1126"/>
      <c r="X5" s="1126"/>
      <c r="Y5" s="1126"/>
      <c r="Z5" s="1126"/>
      <c r="AA5" s="1126"/>
      <c r="AB5" s="1126"/>
      <c r="AC5" s="1126"/>
      <c r="AD5" s="1126"/>
      <c r="AE5" s="1126"/>
      <c r="AF5" s="1126"/>
      <c r="AG5" s="1126"/>
      <c r="AH5" s="1126"/>
      <c r="AI5" s="1126"/>
      <c r="AJ5" s="1126"/>
      <c r="AK5" s="1126"/>
      <c r="AL5" s="1126"/>
      <c r="AM5" s="1126"/>
      <c r="AN5" s="1126"/>
      <c r="AO5" s="1126"/>
      <c r="AP5" s="1126"/>
      <c r="AQ5" s="1126"/>
      <c r="AR5" s="1126"/>
      <c r="AS5" s="1126"/>
      <c r="AT5" s="1126"/>
      <c r="AU5" s="1126"/>
      <c r="AV5" s="1126"/>
      <c r="AW5" s="1126"/>
      <c r="AX5" s="1126"/>
      <c r="AY5" s="1126"/>
      <c r="AZ5" s="1126"/>
      <c r="BA5" s="1126"/>
      <c r="BB5" s="1126"/>
      <c r="BC5" s="1126"/>
      <c r="BD5" s="1126"/>
      <c r="BE5" s="1126"/>
      <c r="BF5" s="1126"/>
      <c r="BG5" s="1126"/>
      <c r="BH5" s="1126"/>
    </row>
    <row r="6" spans="1:60" s="662" customFormat="1" ht="15.6">
      <c r="A6" s="1127"/>
      <c r="B6" s="1106"/>
      <c r="C6" s="1107"/>
      <c r="D6" s="1107"/>
      <c r="E6" s="1131"/>
      <c r="F6" s="1132"/>
      <c r="G6" s="1132"/>
      <c r="H6" s="1133"/>
      <c r="I6" s="1124" t="s">
        <v>1451</v>
      </c>
      <c r="J6" s="1125"/>
      <c r="K6" s="1125"/>
      <c r="L6" s="1125"/>
      <c r="M6" s="1124" t="s">
        <v>1439</v>
      </c>
      <c r="N6" s="1125"/>
      <c r="O6" s="1125"/>
      <c r="P6" s="1125"/>
      <c r="Q6" s="1124" t="s">
        <v>1438</v>
      </c>
      <c r="R6" s="1125"/>
      <c r="S6" s="1125"/>
      <c r="T6" s="1123"/>
      <c r="U6" s="1124" t="s">
        <v>1475</v>
      </c>
      <c r="V6" s="1125"/>
      <c r="W6" s="1125"/>
      <c r="X6" s="1123"/>
      <c r="Y6" s="1124" t="s">
        <v>1465</v>
      </c>
      <c r="Z6" s="1125"/>
      <c r="AA6" s="1125"/>
      <c r="AB6" s="1125"/>
      <c r="AC6" s="1124" t="s">
        <v>118</v>
      </c>
      <c r="AD6" s="1125"/>
      <c r="AE6" s="1125"/>
      <c r="AF6" s="1125"/>
      <c r="AG6" s="1124" t="s">
        <v>1450</v>
      </c>
      <c r="AH6" s="1125"/>
      <c r="AI6" s="1125"/>
      <c r="AJ6" s="1125"/>
      <c r="AK6" s="1124" t="s">
        <v>1660</v>
      </c>
      <c r="AL6" s="1125"/>
      <c r="AM6" s="1125"/>
      <c r="AN6" s="1125"/>
      <c r="AO6" s="1124" t="s">
        <v>1642</v>
      </c>
      <c r="AP6" s="1125"/>
      <c r="AQ6" s="1125"/>
      <c r="AR6" s="1125"/>
      <c r="AS6" s="1124" t="s">
        <v>1657</v>
      </c>
      <c r="AT6" s="1125"/>
      <c r="AU6" s="1125"/>
      <c r="AV6" s="1125"/>
      <c r="AW6" s="1124" t="s">
        <v>1639</v>
      </c>
      <c r="AX6" s="1125"/>
      <c r="AY6" s="1125"/>
      <c r="AZ6" s="1125"/>
      <c r="BA6" s="1124" t="s">
        <v>1697</v>
      </c>
      <c r="BB6" s="1125"/>
      <c r="BC6" s="1125"/>
      <c r="BD6" s="1125"/>
      <c r="BE6" s="1126" t="s">
        <v>3654</v>
      </c>
      <c r="BF6" s="1126"/>
      <c r="BG6" s="1126"/>
      <c r="BH6" s="1126"/>
    </row>
    <row r="7" spans="1:60" s="662" customFormat="1" ht="35.25" customHeight="1">
      <c r="A7" s="1127"/>
      <c r="B7" s="1106"/>
      <c r="C7" s="1107"/>
      <c r="D7" s="1107"/>
      <c r="E7" s="1115" t="s">
        <v>120</v>
      </c>
      <c r="F7" s="1116"/>
      <c r="G7" s="1115" t="s">
        <v>121</v>
      </c>
      <c r="H7" s="1123"/>
      <c r="I7" s="1115" t="s">
        <v>120</v>
      </c>
      <c r="J7" s="1116"/>
      <c r="K7" s="1115" t="s">
        <v>121</v>
      </c>
      <c r="L7" s="1123"/>
      <c r="M7" s="1115" t="s">
        <v>120</v>
      </c>
      <c r="N7" s="1116"/>
      <c r="O7" s="1115" t="s">
        <v>121</v>
      </c>
      <c r="P7" s="1123"/>
      <c r="Q7" s="1115" t="s">
        <v>120</v>
      </c>
      <c r="R7" s="1116"/>
      <c r="S7" s="1115" t="s">
        <v>121</v>
      </c>
      <c r="T7" s="1123"/>
      <c r="U7" s="1115" t="s">
        <v>120</v>
      </c>
      <c r="V7" s="1116"/>
      <c r="W7" s="1115" t="s">
        <v>121</v>
      </c>
      <c r="X7" s="1123"/>
      <c r="Y7" s="1115" t="s">
        <v>120</v>
      </c>
      <c r="Z7" s="1116"/>
      <c r="AA7" s="1115" t="s">
        <v>121</v>
      </c>
      <c r="AB7" s="1123"/>
      <c r="AC7" s="1115" t="s">
        <v>120</v>
      </c>
      <c r="AD7" s="1116"/>
      <c r="AE7" s="1115" t="s">
        <v>121</v>
      </c>
      <c r="AF7" s="1123"/>
      <c r="AG7" s="1115" t="s">
        <v>120</v>
      </c>
      <c r="AH7" s="1116"/>
      <c r="AI7" s="1115" t="s">
        <v>121</v>
      </c>
      <c r="AJ7" s="1123"/>
      <c r="AK7" s="1115" t="s">
        <v>120</v>
      </c>
      <c r="AL7" s="1116"/>
      <c r="AM7" s="1115" t="s">
        <v>121</v>
      </c>
      <c r="AN7" s="1123"/>
      <c r="AO7" s="1115" t="s">
        <v>120</v>
      </c>
      <c r="AP7" s="1116"/>
      <c r="AQ7" s="1115" t="s">
        <v>121</v>
      </c>
      <c r="AR7" s="1123"/>
      <c r="AS7" s="1115" t="s">
        <v>120</v>
      </c>
      <c r="AT7" s="1116"/>
      <c r="AU7" s="1115" t="s">
        <v>121</v>
      </c>
      <c r="AV7" s="1123"/>
      <c r="AW7" s="1115" t="s">
        <v>120</v>
      </c>
      <c r="AX7" s="1116"/>
      <c r="AY7" s="1115" t="s">
        <v>121</v>
      </c>
      <c r="AZ7" s="1123"/>
      <c r="BA7" s="1115" t="s">
        <v>120</v>
      </c>
      <c r="BB7" s="1116"/>
      <c r="BC7" s="1115" t="s">
        <v>121</v>
      </c>
      <c r="BD7" s="1123"/>
      <c r="BE7" s="1115" t="s">
        <v>120</v>
      </c>
      <c r="BF7" s="1116"/>
      <c r="BG7" s="1115" t="s">
        <v>121</v>
      </c>
      <c r="BH7" s="1123"/>
    </row>
    <row r="8" spans="1:60" s="662" customFormat="1" ht="116.25" customHeight="1">
      <c r="A8" s="1127"/>
      <c r="B8" s="1106"/>
      <c r="C8" s="1107"/>
      <c r="D8" s="1107"/>
      <c r="E8" s="847" t="s">
        <v>122</v>
      </c>
      <c r="F8" s="848" t="s">
        <v>123</v>
      </c>
      <c r="G8" s="847" t="s">
        <v>124</v>
      </c>
      <c r="H8" s="848" t="s">
        <v>123</v>
      </c>
      <c r="I8" s="847" t="s">
        <v>122</v>
      </c>
      <c r="J8" s="848" t="s">
        <v>123</v>
      </c>
      <c r="K8" s="847" t="s">
        <v>124</v>
      </c>
      <c r="L8" s="848" t="s">
        <v>123</v>
      </c>
      <c r="M8" s="847" t="s">
        <v>122</v>
      </c>
      <c r="N8" s="848" t="s">
        <v>123</v>
      </c>
      <c r="O8" s="847" t="s">
        <v>124</v>
      </c>
      <c r="P8" s="848" t="s">
        <v>123</v>
      </c>
      <c r="Q8" s="847" t="s">
        <v>122</v>
      </c>
      <c r="R8" s="848" t="s">
        <v>123</v>
      </c>
      <c r="S8" s="847" t="s">
        <v>124</v>
      </c>
      <c r="T8" s="848" t="s">
        <v>123</v>
      </c>
      <c r="U8" s="847" t="s">
        <v>122</v>
      </c>
      <c r="V8" s="848" t="s">
        <v>123</v>
      </c>
      <c r="W8" s="847" t="s">
        <v>124</v>
      </c>
      <c r="X8" s="848" t="s">
        <v>123</v>
      </c>
      <c r="Y8" s="847" t="s">
        <v>122</v>
      </c>
      <c r="Z8" s="848" t="s">
        <v>123</v>
      </c>
      <c r="AA8" s="847" t="s">
        <v>124</v>
      </c>
      <c r="AB8" s="848" t="s">
        <v>123</v>
      </c>
      <c r="AC8" s="847" t="s">
        <v>122</v>
      </c>
      <c r="AD8" s="848" t="s">
        <v>123</v>
      </c>
      <c r="AE8" s="847" t="s">
        <v>124</v>
      </c>
      <c r="AF8" s="848" t="s">
        <v>123</v>
      </c>
      <c r="AG8" s="847" t="s">
        <v>122</v>
      </c>
      <c r="AH8" s="848" t="s">
        <v>123</v>
      </c>
      <c r="AI8" s="847" t="s">
        <v>124</v>
      </c>
      <c r="AJ8" s="848" t="s">
        <v>123</v>
      </c>
      <c r="AK8" s="847" t="s">
        <v>122</v>
      </c>
      <c r="AL8" s="848" t="s">
        <v>123</v>
      </c>
      <c r="AM8" s="847" t="s">
        <v>124</v>
      </c>
      <c r="AN8" s="848" t="s">
        <v>123</v>
      </c>
      <c r="AO8" s="847" t="s">
        <v>122</v>
      </c>
      <c r="AP8" s="848" t="s">
        <v>123</v>
      </c>
      <c r="AQ8" s="847" t="s">
        <v>124</v>
      </c>
      <c r="AR8" s="848" t="s">
        <v>123</v>
      </c>
      <c r="AS8" s="847" t="s">
        <v>122</v>
      </c>
      <c r="AT8" s="848" t="s">
        <v>123</v>
      </c>
      <c r="AU8" s="847" t="s">
        <v>124</v>
      </c>
      <c r="AV8" s="848" t="s">
        <v>123</v>
      </c>
      <c r="AW8" s="847" t="s">
        <v>122</v>
      </c>
      <c r="AX8" s="848" t="s">
        <v>123</v>
      </c>
      <c r="AY8" s="847" t="s">
        <v>124</v>
      </c>
      <c r="AZ8" s="848" t="s">
        <v>123</v>
      </c>
      <c r="BA8" s="847" t="s">
        <v>122</v>
      </c>
      <c r="BB8" s="848" t="s">
        <v>123</v>
      </c>
      <c r="BC8" s="847" t="s">
        <v>124</v>
      </c>
      <c r="BD8" s="848" t="s">
        <v>123</v>
      </c>
      <c r="BE8" s="847" t="s">
        <v>122</v>
      </c>
      <c r="BF8" s="848" t="s">
        <v>123</v>
      </c>
      <c r="BG8" s="847" t="s">
        <v>124</v>
      </c>
      <c r="BH8" s="848" t="s">
        <v>123</v>
      </c>
    </row>
    <row r="9" spans="1:60" s="663" customFormat="1" ht="64.5" customHeight="1">
      <c r="A9" s="854"/>
      <c r="B9" s="850" t="s">
        <v>4691</v>
      </c>
      <c r="C9" s="851" t="s">
        <v>4692</v>
      </c>
      <c r="D9" s="851" t="s">
        <v>4693</v>
      </c>
      <c r="E9" s="851" t="s">
        <v>4694</v>
      </c>
      <c r="F9" s="851" t="s">
        <v>4695</v>
      </c>
      <c r="G9" s="851" t="s">
        <v>4696</v>
      </c>
      <c r="H9" s="851" t="s">
        <v>4697</v>
      </c>
      <c r="I9" s="851" t="s">
        <v>4698</v>
      </c>
      <c r="J9" s="851" t="s">
        <v>4699</v>
      </c>
      <c r="K9" s="851" t="s">
        <v>4700</v>
      </c>
      <c r="L9" s="851" t="s">
        <v>4701</v>
      </c>
      <c r="M9" s="851" t="s">
        <v>4702</v>
      </c>
      <c r="N9" s="851" t="s">
        <v>4703</v>
      </c>
      <c r="O9" s="851" t="s">
        <v>4704</v>
      </c>
      <c r="P9" s="851" t="s">
        <v>4705</v>
      </c>
      <c r="Q9" s="851" t="s">
        <v>4706</v>
      </c>
      <c r="R9" s="851" t="s">
        <v>4707</v>
      </c>
      <c r="S9" s="851" t="s">
        <v>4708</v>
      </c>
      <c r="T9" s="851" t="s">
        <v>4709</v>
      </c>
      <c r="U9" s="851" t="s">
        <v>4710</v>
      </c>
      <c r="V9" s="851" t="s">
        <v>4711</v>
      </c>
      <c r="W9" s="851" t="s">
        <v>4712</v>
      </c>
      <c r="X9" s="851" t="s">
        <v>4713</v>
      </c>
      <c r="Y9" s="851" t="s">
        <v>4714</v>
      </c>
      <c r="Z9" s="851" t="s">
        <v>4715</v>
      </c>
      <c r="AA9" s="851" t="s">
        <v>4716</v>
      </c>
      <c r="AB9" s="851" t="s">
        <v>4717</v>
      </c>
      <c r="AC9" s="851" t="s">
        <v>4718</v>
      </c>
      <c r="AD9" s="851" t="s">
        <v>4719</v>
      </c>
      <c r="AE9" s="851" t="s">
        <v>4720</v>
      </c>
      <c r="AF9" s="851" t="s">
        <v>4721</v>
      </c>
      <c r="AG9" s="851" t="s">
        <v>4722</v>
      </c>
      <c r="AH9" s="851" t="s">
        <v>4723</v>
      </c>
      <c r="AI9" s="851" t="s">
        <v>4724</v>
      </c>
      <c r="AJ9" s="851" t="s">
        <v>4725</v>
      </c>
      <c r="AK9" s="851" t="s">
        <v>4718</v>
      </c>
      <c r="AL9" s="851" t="s">
        <v>4719</v>
      </c>
      <c r="AM9" s="851" t="s">
        <v>4720</v>
      </c>
      <c r="AN9" s="851" t="s">
        <v>4721</v>
      </c>
      <c r="AO9" s="851" t="s">
        <v>4722</v>
      </c>
      <c r="AP9" s="851" t="s">
        <v>4723</v>
      </c>
      <c r="AQ9" s="851" t="s">
        <v>4724</v>
      </c>
      <c r="AR9" s="851" t="s">
        <v>4725</v>
      </c>
      <c r="AS9" s="851" t="s">
        <v>4718</v>
      </c>
      <c r="AT9" s="851" t="s">
        <v>4719</v>
      </c>
      <c r="AU9" s="851" t="s">
        <v>4720</v>
      </c>
      <c r="AV9" s="851" t="s">
        <v>4721</v>
      </c>
      <c r="AW9" s="851" t="s">
        <v>4722</v>
      </c>
      <c r="AX9" s="851" t="s">
        <v>4723</v>
      </c>
      <c r="AY9" s="851" t="s">
        <v>4724</v>
      </c>
      <c r="AZ9" s="851" t="s">
        <v>4725</v>
      </c>
      <c r="BA9" s="851" t="s">
        <v>4718</v>
      </c>
      <c r="BB9" s="851" t="s">
        <v>4719</v>
      </c>
      <c r="BC9" s="851" t="s">
        <v>4720</v>
      </c>
      <c r="BD9" s="851" t="s">
        <v>4721</v>
      </c>
      <c r="BE9" s="851" t="s">
        <v>4722</v>
      </c>
      <c r="BF9" s="851" t="s">
        <v>4723</v>
      </c>
      <c r="BG9" s="851" t="s">
        <v>4724</v>
      </c>
      <c r="BH9" s="851" t="s">
        <v>4725</v>
      </c>
    </row>
    <row r="10" spans="1:60" s="677" customFormat="1" ht="15.6">
      <c r="A10" s="664">
        <v>1</v>
      </c>
      <c r="B10" s="676"/>
      <c r="C10" s="665"/>
      <c r="D10" s="665"/>
      <c r="E10" s="665"/>
      <c r="F10" s="665"/>
      <c r="G10" s="665"/>
      <c r="H10" s="665"/>
      <c r="I10" s="665"/>
      <c r="J10" s="665"/>
      <c r="K10" s="665"/>
      <c r="L10" s="665"/>
      <c r="M10" s="665"/>
      <c r="N10" s="665"/>
      <c r="O10" s="665"/>
      <c r="P10" s="665"/>
      <c r="Q10" s="665"/>
      <c r="R10" s="665"/>
      <c r="S10" s="665"/>
      <c r="T10" s="665"/>
      <c r="U10" s="665"/>
      <c r="V10" s="665"/>
      <c r="W10" s="665"/>
      <c r="X10" s="665"/>
      <c r="Y10" s="665"/>
      <c r="Z10" s="665"/>
      <c r="AA10" s="665"/>
      <c r="AB10" s="665"/>
      <c r="AC10" s="665"/>
      <c r="AD10" s="665"/>
      <c r="AE10" s="665"/>
      <c r="AF10" s="665"/>
      <c r="AG10" s="665"/>
      <c r="AH10" s="665"/>
      <c r="AI10" s="665"/>
      <c r="AJ10" s="665"/>
      <c r="AK10" s="665"/>
      <c r="AL10" s="665"/>
      <c r="AM10" s="665"/>
      <c r="AN10" s="665"/>
      <c r="AO10" s="665"/>
      <c r="AP10" s="665"/>
      <c r="AQ10" s="665"/>
      <c r="AR10" s="665"/>
      <c r="AS10" s="665"/>
      <c r="AT10" s="665"/>
      <c r="AU10" s="665"/>
      <c r="AV10" s="665"/>
      <c r="AW10" s="665"/>
      <c r="AX10" s="665"/>
      <c r="AY10" s="665"/>
      <c r="AZ10" s="665"/>
      <c r="BA10" s="665"/>
      <c r="BB10" s="665"/>
      <c r="BC10" s="665"/>
      <c r="BD10" s="665"/>
      <c r="BE10" s="665"/>
      <c r="BF10" s="665"/>
      <c r="BG10" s="665"/>
      <c r="BH10" s="665"/>
    </row>
    <row r="11" spans="1:60" s="663" customFormat="1" ht="38.25" customHeight="1">
      <c r="A11" s="664">
        <v>2</v>
      </c>
      <c r="B11" s="678" t="s">
        <v>132</v>
      </c>
      <c r="C11" s="665"/>
      <c r="D11" s="665"/>
      <c r="E11" s="665"/>
      <c r="F11" s="665"/>
      <c r="G11" s="665"/>
      <c r="H11" s="665"/>
      <c r="I11" s="665"/>
      <c r="J11" s="665"/>
      <c r="K11" s="665"/>
      <c r="L11" s="665"/>
      <c r="M11" s="665"/>
      <c r="N11" s="665"/>
      <c r="O11" s="665"/>
      <c r="P11" s="665"/>
      <c r="Q11" s="665"/>
      <c r="R11" s="665"/>
      <c r="S11" s="665"/>
      <c r="T11" s="665"/>
      <c r="U11" s="665"/>
      <c r="V11" s="665"/>
      <c r="W11" s="665"/>
      <c r="X11" s="665"/>
      <c r="Y11" s="665"/>
      <c r="Z11" s="665"/>
      <c r="AA11" s="665"/>
      <c r="AB11" s="665"/>
      <c r="AC11" s="665"/>
      <c r="AD11" s="665"/>
      <c r="AE11" s="665"/>
      <c r="AF11" s="665"/>
      <c r="AG11" s="665"/>
      <c r="AH11" s="665"/>
      <c r="AI11" s="665"/>
      <c r="AJ11" s="665"/>
      <c r="AK11" s="665"/>
      <c r="AL11" s="665"/>
      <c r="AM11" s="665"/>
      <c r="AN11" s="665"/>
      <c r="AO11" s="665"/>
      <c r="AP11" s="665"/>
      <c r="AQ11" s="665"/>
      <c r="AR11" s="665"/>
      <c r="AS11" s="665"/>
      <c r="AT11" s="665"/>
      <c r="AU11" s="665"/>
      <c r="AV11" s="665"/>
      <c r="AW11" s="665"/>
      <c r="AX11" s="665"/>
      <c r="AY11" s="665"/>
      <c r="AZ11" s="665"/>
      <c r="BA11" s="665"/>
      <c r="BB11" s="665"/>
      <c r="BC11" s="665"/>
      <c r="BD11" s="665"/>
      <c r="BE11" s="665"/>
      <c r="BF11" s="665"/>
      <c r="BG11" s="665"/>
      <c r="BH11" s="665"/>
    </row>
    <row r="12" spans="1:60" ht="15.6">
      <c r="A12" s="625"/>
      <c r="B12" s="610"/>
    </row>
    <row r="13" spans="1:60" ht="15.6">
      <c r="A13" s="625"/>
      <c r="B13" s="610"/>
    </row>
    <row r="14" spans="1:60" s="663" customFormat="1" ht="15.6">
      <c r="Z14" s="632"/>
      <c r="AA14" s="632"/>
      <c r="AB14" s="632"/>
      <c r="AC14" s="632"/>
      <c r="AD14" s="632"/>
      <c r="AE14" s="632"/>
      <c r="AF14" s="632"/>
      <c r="AG14" s="632"/>
      <c r="AH14" s="632"/>
      <c r="AI14" s="632"/>
      <c r="AJ14" s="632"/>
    </row>
    <row r="15" spans="1:60" ht="15.75" customHeight="1">
      <c r="B15" s="1047"/>
      <c r="C15" s="1047"/>
      <c r="D15" s="1047"/>
      <c r="E15" s="1047"/>
      <c r="F15" s="1047"/>
      <c r="G15" s="1047"/>
      <c r="H15" s="1047"/>
      <c r="I15" s="1047"/>
      <c r="J15" s="1047"/>
      <c r="K15" s="1047"/>
      <c r="L15" s="1047"/>
      <c r="M15" s="1047"/>
      <c r="N15" s="1047"/>
      <c r="O15" s="1047"/>
      <c r="P15" s="1047"/>
      <c r="Q15" s="1047"/>
      <c r="R15" s="1047"/>
    </row>
    <row r="16" spans="1:60" ht="15.75" customHeight="1">
      <c r="B16" s="1047"/>
      <c r="C16" s="1047"/>
      <c r="D16" s="1047"/>
      <c r="E16" s="1047"/>
      <c r="F16" s="1047"/>
      <c r="G16" s="1047"/>
      <c r="H16" s="1047"/>
      <c r="I16" s="1047"/>
      <c r="J16" s="1047"/>
      <c r="K16" s="1047"/>
      <c r="L16" s="1047"/>
      <c r="M16" s="1047"/>
      <c r="N16" s="1047"/>
      <c r="O16" s="1047"/>
      <c r="P16" s="1047"/>
      <c r="Q16" s="1047"/>
      <c r="R16" s="1047"/>
    </row>
    <row r="17" spans="1:60" ht="15.6">
      <c r="B17" s="610"/>
      <c r="C17" s="610"/>
      <c r="D17" s="610"/>
      <c r="E17" s="610"/>
      <c r="F17" s="610"/>
    </row>
    <row r="18" spans="1:60" ht="15.6">
      <c r="B18" s="610"/>
      <c r="C18" s="610"/>
      <c r="D18" s="610"/>
      <c r="E18" s="610"/>
      <c r="F18" s="610"/>
    </row>
    <row r="19" spans="1:60" ht="15.6">
      <c r="B19" s="610"/>
      <c r="C19" s="610"/>
      <c r="D19" s="610"/>
      <c r="E19" s="610"/>
      <c r="F19" s="610"/>
    </row>
    <row r="20" spans="1:60" s="663" customFormat="1" ht="18.75" customHeight="1">
      <c r="A20" s="662"/>
      <c r="B20" s="1101" t="s">
        <v>110</v>
      </c>
      <c r="C20" s="1101"/>
      <c r="D20" s="1101"/>
      <c r="E20" s="1101"/>
      <c r="F20" s="1101"/>
      <c r="G20" s="1101"/>
      <c r="H20" s="1101"/>
      <c r="I20" s="1101"/>
      <c r="J20" s="1101"/>
      <c r="K20" s="1101"/>
      <c r="L20" s="1101"/>
      <c r="M20" s="1101"/>
      <c r="N20" s="1101"/>
      <c r="O20" s="1101"/>
      <c r="P20" s="1101"/>
      <c r="Q20" s="1101"/>
      <c r="R20" s="1101"/>
      <c r="S20" s="1101"/>
      <c r="T20" s="1101"/>
      <c r="U20" s="1101"/>
      <c r="V20" s="1101"/>
      <c r="W20" s="1101"/>
      <c r="X20" s="1101"/>
      <c r="Y20" s="679"/>
      <c r="Z20" s="679"/>
      <c r="AA20" s="679"/>
      <c r="AB20" s="679"/>
      <c r="AC20" s="679"/>
      <c r="AD20" s="679"/>
      <c r="AE20" s="679"/>
      <c r="AF20" s="679"/>
      <c r="AG20" s="679"/>
      <c r="AH20" s="679"/>
      <c r="AI20" s="679"/>
      <c r="AJ20" s="679"/>
    </row>
    <row r="21" spans="1:60" s="659" customFormat="1" ht="18.75" customHeight="1">
      <c r="A21" s="656"/>
      <c r="B21" s="1103" t="s">
        <v>4690</v>
      </c>
      <c r="C21" s="1103"/>
      <c r="D21" s="1103"/>
      <c r="E21" s="1103"/>
      <c r="F21" s="1103"/>
      <c r="G21" s="1103"/>
      <c r="H21" s="1103"/>
      <c r="I21" s="1103"/>
      <c r="J21" s="1103"/>
      <c r="K21" s="1103"/>
      <c r="L21" s="1103"/>
      <c r="M21" s="1103"/>
      <c r="N21" s="1103"/>
      <c r="O21" s="1103"/>
      <c r="P21" s="1103"/>
      <c r="Q21" s="1103"/>
      <c r="R21" s="1103"/>
      <c r="S21" s="1103"/>
      <c r="T21" s="1103"/>
      <c r="U21" s="1103"/>
      <c r="V21" s="1103"/>
      <c r="W21" s="1103"/>
      <c r="X21" s="1103"/>
      <c r="Y21" s="660"/>
      <c r="Z21" s="660"/>
      <c r="AA21" s="660"/>
      <c r="AB21" s="660"/>
      <c r="AC21" s="660"/>
      <c r="AD21" s="660"/>
      <c r="AE21" s="673"/>
      <c r="AF21" s="673"/>
      <c r="AG21" s="673"/>
      <c r="AH21" s="673"/>
    </row>
    <row r="22" spans="1:60" s="659" customFormat="1" ht="18">
      <c r="A22" s="656"/>
      <c r="B22" s="1104" t="s">
        <v>106</v>
      </c>
      <c r="C22" s="1104"/>
      <c r="D22" s="1104"/>
      <c r="E22" s="1104"/>
      <c r="F22" s="1104"/>
      <c r="G22" s="1104"/>
      <c r="H22" s="1104"/>
      <c r="I22" s="1104"/>
      <c r="J22" s="1104"/>
      <c r="K22" s="1104"/>
      <c r="L22" s="1104"/>
      <c r="M22" s="1104"/>
      <c r="N22" s="1104"/>
      <c r="O22" s="1104"/>
      <c r="P22" s="1104"/>
      <c r="Q22" s="1104"/>
      <c r="R22" s="1104"/>
      <c r="S22" s="1104"/>
      <c r="T22" s="1104"/>
      <c r="U22" s="1104"/>
      <c r="V22" s="1104"/>
      <c r="W22" s="1104"/>
      <c r="X22" s="661"/>
      <c r="Y22" s="661"/>
      <c r="Z22" s="661"/>
      <c r="AA22" s="661"/>
      <c r="AB22" s="661"/>
      <c r="AC22" s="661"/>
      <c r="AD22" s="661"/>
      <c r="AE22" s="680"/>
      <c r="AF22" s="680"/>
      <c r="AG22" s="680"/>
      <c r="AH22" s="680"/>
    </row>
    <row r="23" spans="1:60" s="662" customFormat="1" ht="17.25" customHeight="1">
      <c r="A23" s="1127" t="s">
        <v>1404</v>
      </c>
      <c r="B23" s="1106" t="s">
        <v>107</v>
      </c>
      <c r="C23" s="1107" t="s">
        <v>113</v>
      </c>
      <c r="D23" s="1107" t="s">
        <v>114</v>
      </c>
      <c r="E23" s="1128" t="s">
        <v>115</v>
      </c>
      <c r="F23" s="1129"/>
      <c r="G23" s="1129"/>
      <c r="H23" s="1130"/>
      <c r="I23" s="1126" t="s">
        <v>163</v>
      </c>
      <c r="J23" s="1126"/>
      <c r="K23" s="1126"/>
      <c r="L23" s="1126"/>
      <c r="M23" s="1126"/>
      <c r="N23" s="1126"/>
      <c r="O23" s="1126"/>
      <c r="P23" s="1126"/>
      <c r="Q23" s="1126"/>
      <c r="R23" s="1126"/>
      <c r="S23" s="1126"/>
      <c r="T23" s="1126"/>
      <c r="U23" s="1126"/>
      <c r="V23" s="1126"/>
      <c r="W23" s="1126"/>
      <c r="X23" s="1126"/>
      <c r="Y23" s="1126"/>
      <c r="Z23" s="1126"/>
      <c r="AA23" s="1126"/>
      <c r="AB23" s="1126"/>
      <c r="AC23" s="1126"/>
      <c r="AD23" s="1126"/>
      <c r="AE23" s="1126"/>
      <c r="AF23" s="1126"/>
      <c r="AG23" s="1126"/>
      <c r="AH23" s="1126"/>
      <c r="AI23" s="1126"/>
      <c r="AJ23" s="1126"/>
      <c r="AK23" s="1126"/>
      <c r="AL23" s="1126"/>
      <c r="AM23" s="1126"/>
      <c r="AN23" s="1126"/>
      <c r="AO23" s="1126"/>
      <c r="AP23" s="1126"/>
      <c r="AQ23" s="1126"/>
      <c r="AR23" s="1126"/>
      <c r="AS23" s="1126"/>
      <c r="AT23" s="1126"/>
      <c r="AU23" s="1126"/>
      <c r="AV23" s="1126"/>
      <c r="AW23" s="1126"/>
      <c r="AX23" s="1126"/>
      <c r="AY23" s="1126"/>
      <c r="AZ23" s="1126"/>
      <c r="BA23" s="1126"/>
      <c r="BB23" s="1126"/>
      <c r="BC23" s="1126"/>
      <c r="BD23" s="1126"/>
      <c r="BE23" s="1126"/>
      <c r="BF23" s="1126"/>
      <c r="BG23" s="1126"/>
      <c r="BH23" s="1126"/>
    </row>
    <row r="24" spans="1:60" s="662" customFormat="1" ht="15.6">
      <c r="A24" s="1127"/>
      <c r="B24" s="1106"/>
      <c r="C24" s="1107"/>
      <c r="D24" s="1107"/>
      <c r="E24" s="1131"/>
      <c r="F24" s="1132"/>
      <c r="G24" s="1132"/>
      <c r="H24" s="1133"/>
      <c r="I24" s="1124" t="s">
        <v>1451</v>
      </c>
      <c r="J24" s="1125"/>
      <c r="K24" s="1125"/>
      <c r="L24" s="1125"/>
      <c r="M24" s="1124" t="s">
        <v>1439</v>
      </c>
      <c r="N24" s="1125"/>
      <c r="O24" s="1125"/>
      <c r="P24" s="1125"/>
      <c r="Q24" s="1124" t="s">
        <v>1438</v>
      </c>
      <c r="R24" s="1125"/>
      <c r="S24" s="1125"/>
      <c r="T24" s="1123"/>
      <c r="U24" s="1124" t="s">
        <v>1475</v>
      </c>
      <c r="V24" s="1125"/>
      <c r="W24" s="1125"/>
      <c r="X24" s="1123"/>
      <c r="Y24" s="1124" t="s">
        <v>1465</v>
      </c>
      <c r="Z24" s="1125"/>
      <c r="AA24" s="1125"/>
      <c r="AB24" s="1125"/>
      <c r="AC24" s="1124" t="s">
        <v>118</v>
      </c>
      <c r="AD24" s="1125"/>
      <c r="AE24" s="1125"/>
      <c r="AF24" s="1125"/>
      <c r="AG24" s="1124" t="s">
        <v>1450</v>
      </c>
      <c r="AH24" s="1125"/>
      <c r="AI24" s="1125"/>
      <c r="AJ24" s="1125"/>
      <c r="AK24" s="1124" t="s">
        <v>1660</v>
      </c>
      <c r="AL24" s="1125"/>
      <c r="AM24" s="1125"/>
      <c r="AN24" s="1125"/>
      <c r="AO24" s="1124" t="s">
        <v>1642</v>
      </c>
      <c r="AP24" s="1125"/>
      <c r="AQ24" s="1125"/>
      <c r="AR24" s="1125"/>
      <c r="AS24" s="1124" t="s">
        <v>1657</v>
      </c>
      <c r="AT24" s="1125"/>
      <c r="AU24" s="1125"/>
      <c r="AV24" s="1125"/>
      <c r="AW24" s="1124" t="s">
        <v>1639</v>
      </c>
      <c r="AX24" s="1125"/>
      <c r="AY24" s="1125"/>
      <c r="AZ24" s="1125"/>
      <c r="BA24" s="1124" t="s">
        <v>1697</v>
      </c>
      <c r="BB24" s="1125"/>
      <c r="BC24" s="1125"/>
      <c r="BD24" s="1125"/>
      <c r="BE24" s="1126" t="s">
        <v>3654</v>
      </c>
      <c r="BF24" s="1126"/>
      <c r="BG24" s="1126"/>
      <c r="BH24" s="1126"/>
    </row>
    <row r="25" spans="1:60" s="662" customFormat="1" ht="35.25" customHeight="1">
      <c r="A25" s="1127"/>
      <c r="B25" s="1106"/>
      <c r="C25" s="1107"/>
      <c r="D25" s="1107"/>
      <c r="E25" s="1115" t="s">
        <v>120</v>
      </c>
      <c r="F25" s="1116"/>
      <c r="G25" s="1115" t="s">
        <v>121</v>
      </c>
      <c r="H25" s="1123"/>
      <c r="I25" s="1115" t="s">
        <v>120</v>
      </c>
      <c r="J25" s="1116"/>
      <c r="K25" s="1115" t="s">
        <v>121</v>
      </c>
      <c r="L25" s="1123"/>
      <c r="M25" s="1115" t="s">
        <v>120</v>
      </c>
      <c r="N25" s="1116"/>
      <c r="O25" s="1115" t="s">
        <v>121</v>
      </c>
      <c r="P25" s="1123"/>
      <c r="Q25" s="1115" t="s">
        <v>120</v>
      </c>
      <c r="R25" s="1116"/>
      <c r="S25" s="1115" t="s">
        <v>121</v>
      </c>
      <c r="T25" s="1123"/>
      <c r="U25" s="1115" t="s">
        <v>120</v>
      </c>
      <c r="V25" s="1116"/>
      <c r="W25" s="1115" t="s">
        <v>121</v>
      </c>
      <c r="X25" s="1123"/>
      <c r="Y25" s="1115" t="s">
        <v>120</v>
      </c>
      <c r="Z25" s="1116"/>
      <c r="AA25" s="1115" t="s">
        <v>121</v>
      </c>
      <c r="AB25" s="1123"/>
      <c r="AC25" s="1115" t="s">
        <v>120</v>
      </c>
      <c r="AD25" s="1116"/>
      <c r="AE25" s="1115" t="s">
        <v>121</v>
      </c>
      <c r="AF25" s="1123"/>
      <c r="AG25" s="1115" t="s">
        <v>120</v>
      </c>
      <c r="AH25" s="1116"/>
      <c r="AI25" s="1115" t="s">
        <v>121</v>
      </c>
      <c r="AJ25" s="1123"/>
      <c r="AK25" s="1115" t="s">
        <v>120</v>
      </c>
      <c r="AL25" s="1116"/>
      <c r="AM25" s="1115" t="s">
        <v>121</v>
      </c>
      <c r="AN25" s="1123"/>
      <c r="AO25" s="1115" t="s">
        <v>120</v>
      </c>
      <c r="AP25" s="1116"/>
      <c r="AQ25" s="1115" t="s">
        <v>121</v>
      </c>
      <c r="AR25" s="1123"/>
      <c r="AS25" s="1115" t="s">
        <v>120</v>
      </c>
      <c r="AT25" s="1116"/>
      <c r="AU25" s="1115" t="s">
        <v>121</v>
      </c>
      <c r="AV25" s="1123"/>
      <c r="AW25" s="1115" t="s">
        <v>120</v>
      </c>
      <c r="AX25" s="1116"/>
      <c r="AY25" s="1115" t="s">
        <v>121</v>
      </c>
      <c r="AZ25" s="1123"/>
      <c r="BA25" s="1115" t="s">
        <v>120</v>
      </c>
      <c r="BB25" s="1116"/>
      <c r="BC25" s="1115" t="s">
        <v>121</v>
      </c>
      <c r="BD25" s="1123"/>
      <c r="BE25" s="1115" t="s">
        <v>120</v>
      </c>
      <c r="BF25" s="1116"/>
      <c r="BG25" s="1115" t="s">
        <v>121</v>
      </c>
      <c r="BH25" s="1123"/>
    </row>
    <row r="26" spans="1:60" s="662" customFormat="1" ht="114.75" customHeight="1">
      <c r="A26" s="1127"/>
      <c r="B26" s="1106"/>
      <c r="C26" s="1107"/>
      <c r="D26" s="1107"/>
      <c r="E26" s="847" t="s">
        <v>122</v>
      </c>
      <c r="F26" s="848" t="s">
        <v>123</v>
      </c>
      <c r="G26" s="847" t="s">
        <v>124</v>
      </c>
      <c r="H26" s="848" t="s">
        <v>123</v>
      </c>
      <c r="I26" s="847" t="s">
        <v>122</v>
      </c>
      <c r="J26" s="848" t="s">
        <v>123</v>
      </c>
      <c r="K26" s="847" t="s">
        <v>124</v>
      </c>
      <c r="L26" s="848" t="s">
        <v>123</v>
      </c>
      <c r="M26" s="847" t="s">
        <v>122</v>
      </c>
      <c r="N26" s="848" t="s">
        <v>123</v>
      </c>
      <c r="O26" s="847" t="s">
        <v>124</v>
      </c>
      <c r="P26" s="848" t="s">
        <v>123</v>
      </c>
      <c r="Q26" s="847" t="s">
        <v>122</v>
      </c>
      <c r="R26" s="848" t="s">
        <v>123</v>
      </c>
      <c r="S26" s="847" t="s">
        <v>124</v>
      </c>
      <c r="T26" s="848" t="s">
        <v>123</v>
      </c>
      <c r="U26" s="847" t="s">
        <v>122</v>
      </c>
      <c r="V26" s="848" t="s">
        <v>123</v>
      </c>
      <c r="W26" s="847" t="s">
        <v>124</v>
      </c>
      <c r="X26" s="848" t="s">
        <v>123</v>
      </c>
      <c r="Y26" s="847" t="s">
        <v>122</v>
      </c>
      <c r="Z26" s="848" t="s">
        <v>123</v>
      </c>
      <c r="AA26" s="847" t="s">
        <v>124</v>
      </c>
      <c r="AB26" s="848" t="s">
        <v>123</v>
      </c>
      <c r="AC26" s="847" t="s">
        <v>122</v>
      </c>
      <c r="AD26" s="848" t="s">
        <v>123</v>
      </c>
      <c r="AE26" s="847" t="s">
        <v>124</v>
      </c>
      <c r="AF26" s="848" t="s">
        <v>123</v>
      </c>
      <c r="AG26" s="847" t="s">
        <v>122</v>
      </c>
      <c r="AH26" s="848" t="s">
        <v>123</v>
      </c>
      <c r="AI26" s="847" t="s">
        <v>124</v>
      </c>
      <c r="AJ26" s="848" t="s">
        <v>123</v>
      </c>
      <c r="AK26" s="847" t="s">
        <v>122</v>
      </c>
      <c r="AL26" s="848" t="s">
        <v>123</v>
      </c>
      <c r="AM26" s="847" t="s">
        <v>124</v>
      </c>
      <c r="AN26" s="848" t="s">
        <v>123</v>
      </c>
      <c r="AO26" s="847" t="s">
        <v>122</v>
      </c>
      <c r="AP26" s="848" t="s">
        <v>123</v>
      </c>
      <c r="AQ26" s="847" t="s">
        <v>124</v>
      </c>
      <c r="AR26" s="848" t="s">
        <v>123</v>
      </c>
      <c r="AS26" s="847" t="s">
        <v>122</v>
      </c>
      <c r="AT26" s="848" t="s">
        <v>123</v>
      </c>
      <c r="AU26" s="847" t="s">
        <v>124</v>
      </c>
      <c r="AV26" s="848" t="s">
        <v>123</v>
      </c>
      <c r="AW26" s="847" t="s">
        <v>122</v>
      </c>
      <c r="AX26" s="848" t="s">
        <v>123</v>
      </c>
      <c r="AY26" s="847" t="s">
        <v>124</v>
      </c>
      <c r="AZ26" s="848" t="s">
        <v>123</v>
      </c>
      <c r="BA26" s="847" t="s">
        <v>122</v>
      </c>
      <c r="BB26" s="848" t="s">
        <v>123</v>
      </c>
      <c r="BC26" s="847" t="s">
        <v>124</v>
      </c>
      <c r="BD26" s="848" t="s">
        <v>123</v>
      </c>
      <c r="BE26" s="847" t="s">
        <v>122</v>
      </c>
      <c r="BF26" s="848" t="s">
        <v>123</v>
      </c>
      <c r="BG26" s="847" t="s">
        <v>124</v>
      </c>
      <c r="BH26" s="848" t="s">
        <v>123</v>
      </c>
    </row>
    <row r="27" spans="1:60" s="663" customFormat="1" ht="64.5" customHeight="1">
      <c r="A27" s="854"/>
      <c r="B27" s="850" t="s">
        <v>4691</v>
      </c>
      <c r="C27" s="851" t="s">
        <v>4692</v>
      </c>
      <c r="D27" s="851" t="s">
        <v>4693</v>
      </c>
      <c r="E27" s="851" t="s">
        <v>4694</v>
      </c>
      <c r="F27" s="851" t="s">
        <v>4695</v>
      </c>
      <c r="G27" s="851" t="s">
        <v>4696</v>
      </c>
      <c r="H27" s="851" t="s">
        <v>4697</v>
      </c>
      <c r="I27" s="851" t="s">
        <v>4698</v>
      </c>
      <c r="J27" s="851" t="s">
        <v>4699</v>
      </c>
      <c r="K27" s="851" t="s">
        <v>4700</v>
      </c>
      <c r="L27" s="851" t="s">
        <v>4701</v>
      </c>
      <c r="M27" s="851" t="s">
        <v>4702</v>
      </c>
      <c r="N27" s="851" t="s">
        <v>4703</v>
      </c>
      <c r="O27" s="851" t="s">
        <v>4704</v>
      </c>
      <c r="P27" s="851" t="s">
        <v>4705</v>
      </c>
      <c r="Q27" s="851" t="s">
        <v>4706</v>
      </c>
      <c r="R27" s="851" t="s">
        <v>4707</v>
      </c>
      <c r="S27" s="851" t="s">
        <v>4708</v>
      </c>
      <c r="T27" s="851" t="s">
        <v>4709</v>
      </c>
      <c r="U27" s="851" t="s">
        <v>4710</v>
      </c>
      <c r="V27" s="851" t="s">
        <v>4711</v>
      </c>
      <c r="W27" s="851" t="s">
        <v>4712</v>
      </c>
      <c r="X27" s="851" t="s">
        <v>4713</v>
      </c>
      <c r="Y27" s="851" t="s">
        <v>4714</v>
      </c>
      <c r="Z27" s="851" t="s">
        <v>4715</v>
      </c>
      <c r="AA27" s="851" t="s">
        <v>4716</v>
      </c>
      <c r="AB27" s="851" t="s">
        <v>4717</v>
      </c>
      <c r="AC27" s="851" t="s">
        <v>4718</v>
      </c>
      <c r="AD27" s="851" t="s">
        <v>4719</v>
      </c>
      <c r="AE27" s="851" t="s">
        <v>4720</v>
      </c>
      <c r="AF27" s="851" t="s">
        <v>4721</v>
      </c>
      <c r="AG27" s="851" t="s">
        <v>4722</v>
      </c>
      <c r="AH27" s="851" t="s">
        <v>4723</v>
      </c>
      <c r="AI27" s="851" t="s">
        <v>4724</v>
      </c>
      <c r="AJ27" s="851" t="s">
        <v>4725</v>
      </c>
      <c r="AK27" s="851" t="s">
        <v>4718</v>
      </c>
      <c r="AL27" s="851" t="s">
        <v>4719</v>
      </c>
      <c r="AM27" s="851" t="s">
        <v>4720</v>
      </c>
      <c r="AN27" s="851" t="s">
        <v>4721</v>
      </c>
      <c r="AO27" s="851" t="s">
        <v>4722</v>
      </c>
      <c r="AP27" s="851" t="s">
        <v>4723</v>
      </c>
      <c r="AQ27" s="851" t="s">
        <v>4724</v>
      </c>
      <c r="AR27" s="851" t="s">
        <v>4725</v>
      </c>
      <c r="AS27" s="851" t="s">
        <v>4718</v>
      </c>
      <c r="AT27" s="851" t="s">
        <v>4719</v>
      </c>
      <c r="AU27" s="851" t="s">
        <v>4720</v>
      </c>
      <c r="AV27" s="851" t="s">
        <v>4721</v>
      </c>
      <c r="AW27" s="851" t="s">
        <v>4722</v>
      </c>
      <c r="AX27" s="851" t="s">
        <v>4723</v>
      </c>
      <c r="AY27" s="851" t="s">
        <v>4724</v>
      </c>
      <c r="AZ27" s="851" t="s">
        <v>4725</v>
      </c>
      <c r="BA27" s="851" t="s">
        <v>4718</v>
      </c>
      <c r="BB27" s="851" t="s">
        <v>4719</v>
      </c>
      <c r="BC27" s="851" t="s">
        <v>4720</v>
      </c>
      <c r="BD27" s="851" t="s">
        <v>4721</v>
      </c>
      <c r="BE27" s="851" t="s">
        <v>4722</v>
      </c>
      <c r="BF27" s="851" t="s">
        <v>4723</v>
      </c>
      <c r="BG27" s="851" t="s">
        <v>4724</v>
      </c>
      <c r="BH27" s="851" t="s">
        <v>4725</v>
      </c>
    </row>
    <row r="28" spans="1:60" s="677" customFormat="1" ht="28.5" customHeight="1">
      <c r="A28" s="664">
        <v>1</v>
      </c>
      <c r="B28" s="676"/>
      <c r="C28" s="665"/>
      <c r="D28" s="665"/>
      <c r="E28" s="665"/>
      <c r="F28" s="665"/>
      <c r="G28" s="665"/>
      <c r="H28" s="665"/>
      <c r="I28" s="665"/>
      <c r="J28" s="665"/>
      <c r="K28" s="665"/>
      <c r="L28" s="665"/>
      <c r="M28" s="665"/>
      <c r="N28" s="665"/>
      <c r="O28" s="665"/>
      <c r="P28" s="665"/>
      <c r="Q28" s="665"/>
      <c r="R28" s="665"/>
      <c r="S28" s="665"/>
      <c r="T28" s="665"/>
      <c r="U28" s="665"/>
      <c r="V28" s="665"/>
      <c r="W28" s="665"/>
      <c r="X28" s="665"/>
      <c r="Y28" s="665"/>
      <c r="Z28" s="665"/>
      <c r="AA28" s="665"/>
      <c r="AB28" s="665"/>
      <c r="AC28" s="665"/>
      <c r="AD28" s="665"/>
      <c r="AE28" s="665"/>
      <c r="AF28" s="665"/>
      <c r="AG28" s="665"/>
      <c r="AH28" s="665"/>
      <c r="AI28" s="665"/>
      <c r="AJ28" s="665"/>
      <c r="AK28" s="665"/>
      <c r="AL28" s="665"/>
      <c r="AM28" s="665"/>
      <c r="AN28" s="665"/>
      <c r="AO28" s="665"/>
      <c r="AP28" s="665"/>
      <c r="AQ28" s="665"/>
      <c r="AR28" s="665"/>
      <c r="AS28" s="665"/>
      <c r="AT28" s="665"/>
      <c r="AU28" s="665"/>
      <c r="AV28" s="665"/>
      <c r="AW28" s="665"/>
      <c r="AX28" s="665"/>
      <c r="AY28" s="665"/>
      <c r="AZ28" s="665"/>
      <c r="BA28" s="665"/>
      <c r="BB28" s="665"/>
      <c r="BC28" s="665"/>
      <c r="BD28" s="665"/>
      <c r="BE28" s="665"/>
      <c r="BF28" s="665"/>
      <c r="BG28" s="665"/>
      <c r="BH28" s="665"/>
    </row>
    <row r="29" spans="1:60" s="663" customFormat="1" ht="42.75" customHeight="1">
      <c r="A29" s="664">
        <v>2</v>
      </c>
      <c r="B29" s="678" t="s">
        <v>132</v>
      </c>
      <c r="C29" s="665"/>
      <c r="D29" s="665"/>
      <c r="E29" s="665"/>
      <c r="F29" s="665"/>
      <c r="G29" s="665"/>
      <c r="H29" s="665"/>
      <c r="I29" s="665"/>
      <c r="J29" s="665"/>
      <c r="K29" s="665"/>
      <c r="L29" s="665"/>
      <c r="M29" s="665"/>
      <c r="N29" s="665"/>
      <c r="O29" s="665"/>
      <c r="P29" s="665"/>
      <c r="Q29" s="665"/>
      <c r="R29" s="665"/>
      <c r="S29" s="665"/>
      <c r="T29" s="665"/>
      <c r="U29" s="665"/>
      <c r="V29" s="665"/>
      <c r="W29" s="665"/>
      <c r="X29" s="665"/>
      <c r="Y29" s="665"/>
      <c r="Z29" s="665"/>
      <c r="AA29" s="665"/>
      <c r="AB29" s="665"/>
      <c r="AC29" s="665"/>
      <c r="AD29" s="665"/>
      <c r="AE29" s="665"/>
      <c r="AF29" s="665"/>
      <c r="AG29" s="665"/>
      <c r="AH29" s="665"/>
      <c r="AI29" s="665"/>
      <c r="AJ29" s="665"/>
      <c r="AK29" s="665"/>
      <c r="AL29" s="665"/>
      <c r="AM29" s="665"/>
      <c r="AN29" s="665"/>
      <c r="AO29" s="665"/>
      <c r="AP29" s="665"/>
      <c r="AQ29" s="665"/>
      <c r="AR29" s="665"/>
      <c r="AS29" s="665"/>
      <c r="AT29" s="665"/>
      <c r="AU29" s="665"/>
      <c r="AV29" s="665"/>
      <c r="AW29" s="665"/>
      <c r="AX29" s="665"/>
      <c r="AY29" s="665"/>
      <c r="AZ29" s="665"/>
      <c r="BA29" s="665"/>
      <c r="BB29" s="665"/>
      <c r="BC29" s="665"/>
      <c r="BD29" s="665"/>
      <c r="BE29" s="665"/>
      <c r="BF29" s="665"/>
      <c r="BG29" s="665"/>
      <c r="BH29" s="665"/>
    </row>
    <row r="30" spans="1:60" s="663" customFormat="1" ht="15.6">
      <c r="A30" s="662"/>
      <c r="B30" s="681"/>
      <c r="C30" s="679"/>
      <c r="D30" s="679"/>
      <c r="E30" s="679"/>
      <c r="F30" s="679"/>
      <c r="G30" s="679"/>
      <c r="H30" s="679"/>
      <c r="I30" s="679"/>
      <c r="J30" s="679"/>
      <c r="K30" s="679"/>
      <c r="L30" s="679"/>
      <c r="M30" s="679"/>
      <c r="N30" s="679"/>
      <c r="O30" s="679"/>
      <c r="P30" s="679"/>
      <c r="Q30" s="679"/>
      <c r="R30" s="679"/>
      <c r="S30" s="679"/>
      <c r="T30" s="679"/>
      <c r="U30" s="679"/>
      <c r="V30" s="679"/>
      <c r="W30" s="679"/>
      <c r="X30" s="679"/>
      <c r="Y30" s="679"/>
      <c r="Z30" s="679"/>
      <c r="AA30" s="679"/>
      <c r="AB30" s="679"/>
      <c r="AC30" s="679"/>
      <c r="AD30" s="679"/>
      <c r="AE30" s="679"/>
      <c r="AF30" s="679"/>
      <c r="AG30" s="679"/>
      <c r="AH30" s="679"/>
      <c r="AI30" s="679"/>
      <c r="AJ30" s="679"/>
    </row>
    <row r="31" spans="1:60" s="663" customFormat="1" ht="15.6">
      <c r="A31" s="662"/>
      <c r="B31" s="681"/>
      <c r="C31" s="679"/>
      <c r="D31" s="679"/>
      <c r="E31" s="679"/>
      <c r="F31" s="679"/>
      <c r="G31" s="679"/>
      <c r="H31" s="679"/>
      <c r="I31" s="679"/>
      <c r="J31" s="679"/>
      <c r="K31" s="679"/>
      <c r="L31" s="679"/>
      <c r="M31" s="679"/>
      <c r="N31" s="679"/>
      <c r="O31" s="679"/>
      <c r="P31" s="679"/>
      <c r="Q31" s="679"/>
      <c r="R31" s="679"/>
      <c r="S31" s="679"/>
      <c r="T31" s="679"/>
      <c r="U31" s="679"/>
      <c r="V31" s="679"/>
      <c r="W31" s="679"/>
      <c r="X31" s="679"/>
      <c r="Y31" s="679"/>
      <c r="Z31" s="679"/>
      <c r="AA31" s="679"/>
      <c r="AB31" s="679"/>
      <c r="AC31" s="679"/>
      <c r="AD31" s="679"/>
      <c r="AE31" s="679"/>
      <c r="AF31" s="679"/>
      <c r="AG31" s="679"/>
      <c r="AH31" s="679"/>
      <c r="AI31" s="679"/>
      <c r="AJ31" s="679"/>
    </row>
    <row r="32" spans="1:60" s="663" customFormat="1" ht="15.6">
      <c r="A32" s="662"/>
      <c r="B32" s="681"/>
      <c r="C32" s="679"/>
      <c r="D32" s="679"/>
      <c r="E32" s="679"/>
      <c r="F32" s="679"/>
      <c r="G32" s="679"/>
      <c r="H32" s="679"/>
      <c r="I32" s="679"/>
      <c r="J32" s="679"/>
      <c r="K32" s="679"/>
      <c r="L32" s="679"/>
      <c r="M32" s="679"/>
      <c r="N32" s="679"/>
      <c r="O32" s="679"/>
      <c r="P32" s="679"/>
      <c r="Q32" s="679"/>
      <c r="R32" s="679"/>
      <c r="S32" s="679"/>
      <c r="T32" s="679"/>
      <c r="U32" s="679"/>
      <c r="V32" s="679"/>
      <c r="W32" s="679"/>
      <c r="X32" s="679"/>
      <c r="Y32" s="679"/>
      <c r="Z32" s="679"/>
      <c r="AA32" s="679"/>
      <c r="AB32" s="679"/>
      <c r="AC32" s="679"/>
      <c r="AD32" s="679"/>
      <c r="AE32" s="679"/>
      <c r="AF32" s="679"/>
      <c r="AG32" s="679"/>
      <c r="AH32" s="679"/>
      <c r="AI32" s="679"/>
      <c r="AJ32" s="679"/>
    </row>
    <row r="33" spans="1:60" s="663" customFormat="1" ht="15.6">
      <c r="A33" s="662"/>
      <c r="B33" s="681"/>
      <c r="C33" s="679"/>
      <c r="D33" s="679"/>
      <c r="E33" s="679"/>
      <c r="F33" s="679"/>
      <c r="G33" s="679"/>
      <c r="H33" s="679"/>
      <c r="I33" s="679"/>
      <c r="J33" s="679"/>
      <c r="K33" s="679"/>
      <c r="L33" s="679"/>
      <c r="M33" s="679"/>
      <c r="N33" s="679"/>
      <c r="O33" s="679"/>
      <c r="P33" s="679"/>
      <c r="Q33" s="679"/>
      <c r="R33" s="679"/>
      <c r="S33" s="679"/>
      <c r="T33" s="679"/>
      <c r="U33" s="679"/>
      <c r="V33" s="679"/>
      <c r="W33" s="679"/>
      <c r="X33" s="679"/>
      <c r="Y33" s="679"/>
      <c r="Z33" s="679"/>
      <c r="AA33" s="679"/>
      <c r="AB33" s="679"/>
      <c r="AC33" s="679"/>
      <c r="AD33" s="679"/>
      <c r="AE33" s="679"/>
      <c r="AF33" s="679"/>
      <c r="AG33" s="679"/>
      <c r="AH33" s="679"/>
      <c r="AI33" s="679"/>
      <c r="AJ33" s="679"/>
    </row>
    <row r="34" spans="1:60" s="663" customFormat="1" ht="15.6">
      <c r="A34" s="662"/>
      <c r="B34" s="681"/>
      <c r="C34" s="679"/>
      <c r="D34" s="679"/>
      <c r="E34" s="679"/>
      <c r="F34" s="679"/>
      <c r="G34" s="679"/>
      <c r="H34" s="679"/>
      <c r="I34" s="679"/>
      <c r="J34" s="679"/>
      <c r="K34" s="679"/>
      <c r="L34" s="679"/>
      <c r="M34" s="679"/>
      <c r="N34" s="679"/>
      <c r="O34" s="679"/>
      <c r="P34" s="679"/>
      <c r="Q34" s="679"/>
      <c r="R34" s="679"/>
      <c r="S34" s="679"/>
      <c r="T34" s="679"/>
      <c r="U34" s="679"/>
      <c r="V34" s="679"/>
      <c r="W34" s="679"/>
      <c r="X34" s="679"/>
      <c r="Y34" s="679"/>
      <c r="Z34" s="679"/>
      <c r="AA34" s="679"/>
      <c r="AB34" s="679"/>
      <c r="AC34" s="679"/>
      <c r="AD34" s="679"/>
      <c r="AE34" s="679"/>
      <c r="AF34" s="679"/>
      <c r="AG34" s="679"/>
      <c r="AH34" s="679"/>
      <c r="AI34" s="679"/>
      <c r="AJ34" s="679"/>
    </row>
    <row r="35" spans="1:60" s="663" customFormat="1" ht="15.6">
      <c r="A35" s="662"/>
      <c r="B35" s="681"/>
      <c r="C35" s="679"/>
      <c r="D35" s="679"/>
      <c r="E35" s="679"/>
      <c r="F35" s="679"/>
      <c r="G35" s="679"/>
      <c r="H35" s="679"/>
      <c r="I35" s="679"/>
      <c r="J35" s="679"/>
      <c r="K35" s="679"/>
      <c r="L35" s="679"/>
      <c r="M35" s="679"/>
      <c r="N35" s="679"/>
      <c r="O35" s="679"/>
      <c r="P35" s="679"/>
      <c r="Q35" s="679"/>
      <c r="R35" s="679"/>
      <c r="S35" s="679"/>
      <c r="T35" s="679"/>
      <c r="U35" s="679"/>
      <c r="V35" s="679"/>
      <c r="W35" s="679"/>
      <c r="X35" s="679"/>
      <c r="Y35" s="679"/>
      <c r="Z35" s="679"/>
      <c r="AA35" s="679"/>
      <c r="AB35" s="679"/>
      <c r="AC35" s="679"/>
      <c r="AD35" s="679"/>
      <c r="AE35" s="679"/>
      <c r="AF35" s="679"/>
      <c r="AG35" s="679"/>
      <c r="AH35" s="679"/>
      <c r="AI35" s="679"/>
      <c r="AJ35" s="679"/>
    </row>
    <row r="36" spans="1:60" s="663" customFormat="1" ht="15.6">
      <c r="A36" s="662"/>
      <c r="B36" s="681"/>
      <c r="C36" s="679"/>
      <c r="D36" s="679"/>
      <c r="E36" s="679"/>
      <c r="F36" s="679"/>
      <c r="G36" s="679"/>
      <c r="H36" s="679"/>
      <c r="I36" s="679"/>
      <c r="J36" s="679"/>
      <c r="K36" s="679"/>
      <c r="L36" s="679"/>
      <c r="M36" s="679"/>
      <c r="N36" s="679"/>
      <c r="O36" s="679"/>
      <c r="P36" s="679"/>
      <c r="Q36" s="679"/>
      <c r="R36" s="679"/>
      <c r="S36" s="679"/>
      <c r="T36" s="679"/>
      <c r="U36" s="679"/>
      <c r="V36" s="679"/>
      <c r="W36" s="679"/>
      <c r="X36" s="679"/>
      <c r="Y36" s="679"/>
      <c r="Z36" s="679"/>
      <c r="AA36" s="679"/>
      <c r="AB36" s="679"/>
      <c r="AC36" s="679"/>
      <c r="AD36" s="679"/>
      <c r="AE36" s="679"/>
      <c r="AF36" s="679"/>
      <c r="AG36" s="679"/>
      <c r="AH36" s="679"/>
      <c r="AI36" s="679"/>
      <c r="AJ36" s="679"/>
    </row>
    <row r="37" spans="1:60" s="663" customFormat="1" ht="18">
      <c r="A37" s="662"/>
      <c r="B37" s="1101" t="s">
        <v>110</v>
      </c>
      <c r="C37" s="1101"/>
      <c r="D37" s="1101"/>
      <c r="E37" s="1101"/>
      <c r="F37" s="1101"/>
      <c r="G37" s="1101"/>
      <c r="H37" s="1101"/>
      <c r="I37" s="1101"/>
      <c r="J37" s="1101"/>
      <c r="K37" s="1101"/>
      <c r="L37" s="1101"/>
      <c r="M37" s="1101"/>
      <c r="N37" s="1101"/>
      <c r="O37" s="1101"/>
      <c r="P37" s="1101"/>
      <c r="Q37" s="1101"/>
      <c r="R37" s="1101"/>
      <c r="S37" s="1101"/>
      <c r="T37" s="1101"/>
      <c r="U37" s="1101"/>
      <c r="V37" s="1101"/>
      <c r="W37" s="1101"/>
      <c r="X37" s="1101"/>
      <c r="Y37" s="679"/>
      <c r="Z37" s="679"/>
      <c r="AA37" s="679"/>
      <c r="AB37" s="679"/>
      <c r="AC37" s="679"/>
      <c r="AD37" s="679"/>
      <c r="AE37" s="679"/>
      <c r="AF37" s="679"/>
      <c r="AG37" s="679"/>
      <c r="AH37" s="679"/>
      <c r="AI37" s="679"/>
      <c r="AJ37" s="679"/>
    </row>
    <row r="38" spans="1:60" s="659" customFormat="1" ht="18.75" customHeight="1">
      <c r="A38" s="656"/>
      <c r="B38" s="1103" t="s">
        <v>4690</v>
      </c>
      <c r="C38" s="1103"/>
      <c r="D38" s="1103"/>
      <c r="E38" s="1103"/>
      <c r="F38" s="1103"/>
      <c r="G38" s="1103"/>
      <c r="H38" s="1103"/>
      <c r="I38" s="1103"/>
      <c r="J38" s="1103"/>
      <c r="K38" s="1103"/>
      <c r="L38" s="1103"/>
      <c r="M38" s="1103"/>
      <c r="N38" s="1103"/>
      <c r="O38" s="1103"/>
      <c r="P38" s="1103"/>
      <c r="Q38" s="1103"/>
      <c r="R38" s="1103"/>
      <c r="S38" s="1103"/>
      <c r="T38" s="1103"/>
      <c r="U38" s="1103"/>
      <c r="V38" s="1103"/>
      <c r="W38" s="1103"/>
      <c r="X38" s="1103"/>
      <c r="Y38" s="660"/>
      <c r="Z38" s="660"/>
      <c r="AA38" s="660"/>
      <c r="AB38" s="660"/>
      <c r="AC38" s="660"/>
      <c r="AD38" s="660"/>
      <c r="AE38" s="673"/>
      <c r="AF38" s="673"/>
      <c r="AG38" s="673"/>
      <c r="AH38" s="673"/>
    </row>
    <row r="39" spans="1:60" s="663" customFormat="1" ht="18.75" customHeight="1">
      <c r="A39" s="662"/>
      <c r="B39" s="1104" t="s">
        <v>106</v>
      </c>
      <c r="C39" s="1104"/>
      <c r="D39" s="1104"/>
      <c r="E39" s="1104"/>
      <c r="F39" s="1104"/>
      <c r="G39" s="1104"/>
      <c r="H39" s="1104"/>
      <c r="I39" s="1104"/>
      <c r="J39" s="1104"/>
      <c r="K39" s="1104"/>
      <c r="L39" s="1104"/>
      <c r="M39" s="1104"/>
      <c r="N39" s="1104"/>
      <c r="O39" s="1104"/>
      <c r="P39" s="1104"/>
      <c r="Q39" s="1104"/>
      <c r="R39" s="1104"/>
      <c r="S39" s="1104"/>
      <c r="T39" s="1104"/>
      <c r="U39" s="1104"/>
      <c r="V39" s="1104"/>
      <c r="W39" s="1104"/>
      <c r="X39" s="679"/>
      <c r="Y39" s="679"/>
      <c r="Z39" s="679"/>
      <c r="AA39" s="679"/>
      <c r="AB39" s="679"/>
      <c r="AC39" s="679"/>
      <c r="AD39" s="679"/>
      <c r="AE39" s="679"/>
      <c r="AF39" s="679"/>
      <c r="AG39" s="679"/>
      <c r="AH39" s="679"/>
      <c r="AI39" s="679"/>
      <c r="AJ39" s="679"/>
    </row>
    <row r="40" spans="1:60" s="662" customFormat="1" ht="17.25" customHeight="1">
      <c r="A40" s="1127" t="s">
        <v>1404</v>
      </c>
      <c r="B40" s="1106" t="s">
        <v>107</v>
      </c>
      <c r="C40" s="1107" t="s">
        <v>113</v>
      </c>
      <c r="D40" s="1107" t="s">
        <v>114</v>
      </c>
      <c r="E40" s="1128" t="s">
        <v>115</v>
      </c>
      <c r="F40" s="1129"/>
      <c r="G40" s="1129"/>
      <c r="H40" s="1130"/>
      <c r="I40" s="1126" t="s">
        <v>163</v>
      </c>
      <c r="J40" s="1126"/>
      <c r="K40" s="1126"/>
      <c r="L40" s="1126"/>
      <c r="M40" s="1126"/>
      <c r="N40" s="1126"/>
      <c r="O40" s="1126"/>
      <c r="P40" s="1126"/>
      <c r="Q40" s="1126"/>
      <c r="R40" s="1126"/>
      <c r="S40" s="1126"/>
      <c r="T40" s="1126"/>
      <c r="U40" s="1126"/>
      <c r="V40" s="1126"/>
      <c r="W40" s="1126"/>
      <c r="X40" s="1126"/>
      <c r="Y40" s="1126"/>
      <c r="Z40" s="1126"/>
      <c r="AA40" s="1126"/>
      <c r="AB40" s="1126"/>
      <c r="AC40" s="1126"/>
      <c r="AD40" s="1126"/>
      <c r="AE40" s="1126"/>
      <c r="AF40" s="1126"/>
      <c r="AG40" s="1126"/>
      <c r="AH40" s="1126"/>
      <c r="AI40" s="1126"/>
      <c r="AJ40" s="1126"/>
      <c r="AK40" s="1126"/>
      <c r="AL40" s="1126"/>
      <c r="AM40" s="1126"/>
      <c r="AN40" s="1126"/>
      <c r="AO40" s="1126"/>
      <c r="AP40" s="1126"/>
      <c r="AQ40" s="1126"/>
      <c r="AR40" s="1126"/>
      <c r="AS40" s="1126"/>
      <c r="AT40" s="1126"/>
      <c r="AU40" s="1126"/>
      <c r="AV40" s="1126"/>
      <c r="AW40" s="1126"/>
      <c r="AX40" s="1126"/>
      <c r="AY40" s="1126"/>
      <c r="AZ40" s="1126"/>
      <c r="BA40" s="1126"/>
      <c r="BB40" s="1126"/>
      <c r="BC40" s="1126"/>
      <c r="BD40" s="1126"/>
      <c r="BE40" s="1126"/>
      <c r="BF40" s="1126"/>
      <c r="BG40" s="1126"/>
      <c r="BH40" s="1126"/>
    </row>
    <row r="41" spans="1:60" s="662" customFormat="1" ht="15.6">
      <c r="A41" s="1127"/>
      <c r="B41" s="1106"/>
      <c r="C41" s="1107"/>
      <c r="D41" s="1107"/>
      <c r="E41" s="1131"/>
      <c r="F41" s="1132"/>
      <c r="G41" s="1132"/>
      <c r="H41" s="1133"/>
      <c r="I41" s="1124" t="s">
        <v>1451</v>
      </c>
      <c r="J41" s="1125"/>
      <c r="K41" s="1125"/>
      <c r="L41" s="1125"/>
      <c r="M41" s="1124" t="s">
        <v>1439</v>
      </c>
      <c r="N41" s="1125"/>
      <c r="O41" s="1125"/>
      <c r="P41" s="1125"/>
      <c r="Q41" s="1124" t="s">
        <v>1438</v>
      </c>
      <c r="R41" s="1125"/>
      <c r="S41" s="1125"/>
      <c r="T41" s="1123"/>
      <c r="U41" s="1124" t="s">
        <v>1475</v>
      </c>
      <c r="V41" s="1125"/>
      <c r="W41" s="1125"/>
      <c r="X41" s="1123"/>
      <c r="Y41" s="1124" t="s">
        <v>1465</v>
      </c>
      <c r="Z41" s="1125"/>
      <c r="AA41" s="1125"/>
      <c r="AB41" s="1125"/>
      <c r="AC41" s="1124" t="s">
        <v>118</v>
      </c>
      <c r="AD41" s="1125"/>
      <c r="AE41" s="1125"/>
      <c r="AF41" s="1125"/>
      <c r="AG41" s="1124" t="s">
        <v>1450</v>
      </c>
      <c r="AH41" s="1125"/>
      <c r="AI41" s="1125"/>
      <c r="AJ41" s="1125"/>
      <c r="AK41" s="1124" t="s">
        <v>1660</v>
      </c>
      <c r="AL41" s="1125"/>
      <c r="AM41" s="1125"/>
      <c r="AN41" s="1125"/>
      <c r="AO41" s="1124" t="s">
        <v>1642</v>
      </c>
      <c r="AP41" s="1125"/>
      <c r="AQ41" s="1125"/>
      <c r="AR41" s="1125"/>
      <c r="AS41" s="1124" t="s">
        <v>1657</v>
      </c>
      <c r="AT41" s="1125"/>
      <c r="AU41" s="1125"/>
      <c r="AV41" s="1125"/>
      <c r="AW41" s="1124" t="s">
        <v>1639</v>
      </c>
      <c r="AX41" s="1125"/>
      <c r="AY41" s="1125"/>
      <c r="AZ41" s="1125"/>
      <c r="BA41" s="1124" t="s">
        <v>1697</v>
      </c>
      <c r="BB41" s="1125"/>
      <c r="BC41" s="1125"/>
      <c r="BD41" s="1125"/>
      <c r="BE41" s="1126" t="s">
        <v>3654</v>
      </c>
      <c r="BF41" s="1126"/>
      <c r="BG41" s="1126"/>
      <c r="BH41" s="1126"/>
    </row>
    <row r="42" spans="1:60" s="662" customFormat="1" ht="35.25" customHeight="1">
      <c r="A42" s="1127"/>
      <c r="B42" s="1106"/>
      <c r="C42" s="1107"/>
      <c r="D42" s="1107"/>
      <c r="E42" s="1115" t="s">
        <v>120</v>
      </c>
      <c r="F42" s="1116"/>
      <c r="G42" s="1115" t="s">
        <v>121</v>
      </c>
      <c r="H42" s="1123"/>
      <c r="I42" s="1115" t="s">
        <v>120</v>
      </c>
      <c r="J42" s="1116"/>
      <c r="K42" s="1115" t="s">
        <v>121</v>
      </c>
      <c r="L42" s="1123"/>
      <c r="M42" s="1115" t="s">
        <v>120</v>
      </c>
      <c r="N42" s="1116"/>
      <c r="O42" s="1115" t="s">
        <v>121</v>
      </c>
      <c r="P42" s="1123"/>
      <c r="Q42" s="1115" t="s">
        <v>120</v>
      </c>
      <c r="R42" s="1116"/>
      <c r="S42" s="1115" t="s">
        <v>121</v>
      </c>
      <c r="T42" s="1123"/>
      <c r="U42" s="1115" t="s">
        <v>120</v>
      </c>
      <c r="V42" s="1116"/>
      <c r="W42" s="1115" t="s">
        <v>121</v>
      </c>
      <c r="X42" s="1123"/>
      <c r="Y42" s="1115" t="s">
        <v>120</v>
      </c>
      <c r="Z42" s="1116"/>
      <c r="AA42" s="1115" t="s">
        <v>121</v>
      </c>
      <c r="AB42" s="1123"/>
      <c r="AC42" s="1115" t="s">
        <v>120</v>
      </c>
      <c r="AD42" s="1116"/>
      <c r="AE42" s="1115" t="s">
        <v>121</v>
      </c>
      <c r="AF42" s="1123"/>
      <c r="AG42" s="1115" t="s">
        <v>120</v>
      </c>
      <c r="AH42" s="1116"/>
      <c r="AI42" s="1115" t="s">
        <v>121</v>
      </c>
      <c r="AJ42" s="1123"/>
      <c r="AK42" s="1115" t="s">
        <v>120</v>
      </c>
      <c r="AL42" s="1116"/>
      <c r="AM42" s="1115" t="s">
        <v>121</v>
      </c>
      <c r="AN42" s="1123"/>
      <c r="AO42" s="1115" t="s">
        <v>120</v>
      </c>
      <c r="AP42" s="1116"/>
      <c r="AQ42" s="1115" t="s">
        <v>121</v>
      </c>
      <c r="AR42" s="1123"/>
      <c r="AS42" s="1115" t="s">
        <v>120</v>
      </c>
      <c r="AT42" s="1116"/>
      <c r="AU42" s="1115" t="s">
        <v>121</v>
      </c>
      <c r="AV42" s="1123"/>
      <c r="AW42" s="1115" t="s">
        <v>120</v>
      </c>
      <c r="AX42" s="1116"/>
      <c r="AY42" s="1115" t="s">
        <v>121</v>
      </c>
      <c r="AZ42" s="1123"/>
      <c r="BA42" s="1115" t="s">
        <v>120</v>
      </c>
      <c r="BB42" s="1116"/>
      <c r="BC42" s="1115" t="s">
        <v>121</v>
      </c>
      <c r="BD42" s="1123"/>
      <c r="BE42" s="1115" t="s">
        <v>120</v>
      </c>
      <c r="BF42" s="1116"/>
      <c r="BG42" s="1115" t="s">
        <v>121</v>
      </c>
      <c r="BH42" s="1123"/>
    </row>
    <row r="43" spans="1:60" s="662" customFormat="1" ht="117" customHeight="1">
      <c r="A43" s="1127"/>
      <c r="B43" s="1106"/>
      <c r="C43" s="1107"/>
      <c r="D43" s="1107"/>
      <c r="E43" s="847" t="s">
        <v>122</v>
      </c>
      <c r="F43" s="848" t="s">
        <v>123</v>
      </c>
      <c r="G43" s="847" t="s">
        <v>124</v>
      </c>
      <c r="H43" s="848" t="s">
        <v>123</v>
      </c>
      <c r="I43" s="847" t="s">
        <v>122</v>
      </c>
      <c r="J43" s="848" t="s">
        <v>123</v>
      </c>
      <c r="K43" s="847" t="s">
        <v>124</v>
      </c>
      <c r="L43" s="848" t="s">
        <v>123</v>
      </c>
      <c r="M43" s="847" t="s">
        <v>122</v>
      </c>
      <c r="N43" s="848" t="s">
        <v>123</v>
      </c>
      <c r="O43" s="847" t="s">
        <v>124</v>
      </c>
      <c r="P43" s="848" t="s">
        <v>123</v>
      </c>
      <c r="Q43" s="847" t="s">
        <v>122</v>
      </c>
      <c r="R43" s="848" t="s">
        <v>123</v>
      </c>
      <c r="S43" s="847" t="s">
        <v>124</v>
      </c>
      <c r="T43" s="848" t="s">
        <v>123</v>
      </c>
      <c r="U43" s="847" t="s">
        <v>122</v>
      </c>
      <c r="V43" s="848" t="s">
        <v>123</v>
      </c>
      <c r="W43" s="847" t="s">
        <v>124</v>
      </c>
      <c r="X43" s="848" t="s">
        <v>123</v>
      </c>
      <c r="Y43" s="847" t="s">
        <v>122</v>
      </c>
      <c r="Z43" s="848" t="s">
        <v>123</v>
      </c>
      <c r="AA43" s="847" t="s">
        <v>124</v>
      </c>
      <c r="AB43" s="848" t="s">
        <v>123</v>
      </c>
      <c r="AC43" s="847" t="s">
        <v>122</v>
      </c>
      <c r="AD43" s="848" t="s">
        <v>123</v>
      </c>
      <c r="AE43" s="847" t="s">
        <v>124</v>
      </c>
      <c r="AF43" s="848" t="s">
        <v>123</v>
      </c>
      <c r="AG43" s="847" t="s">
        <v>122</v>
      </c>
      <c r="AH43" s="848" t="s">
        <v>123</v>
      </c>
      <c r="AI43" s="847" t="s">
        <v>124</v>
      </c>
      <c r="AJ43" s="848" t="s">
        <v>123</v>
      </c>
      <c r="AK43" s="847" t="s">
        <v>122</v>
      </c>
      <c r="AL43" s="848" t="s">
        <v>123</v>
      </c>
      <c r="AM43" s="847" t="s">
        <v>124</v>
      </c>
      <c r="AN43" s="848" t="s">
        <v>123</v>
      </c>
      <c r="AO43" s="847" t="s">
        <v>122</v>
      </c>
      <c r="AP43" s="848" t="s">
        <v>123</v>
      </c>
      <c r="AQ43" s="847" t="s">
        <v>124</v>
      </c>
      <c r="AR43" s="848" t="s">
        <v>123</v>
      </c>
      <c r="AS43" s="847" t="s">
        <v>122</v>
      </c>
      <c r="AT43" s="848" t="s">
        <v>123</v>
      </c>
      <c r="AU43" s="847" t="s">
        <v>124</v>
      </c>
      <c r="AV43" s="848" t="s">
        <v>123</v>
      </c>
      <c r="AW43" s="847" t="s">
        <v>122</v>
      </c>
      <c r="AX43" s="848" t="s">
        <v>123</v>
      </c>
      <c r="AY43" s="847" t="s">
        <v>124</v>
      </c>
      <c r="AZ43" s="848" t="s">
        <v>123</v>
      </c>
      <c r="BA43" s="847" t="s">
        <v>122</v>
      </c>
      <c r="BB43" s="848" t="s">
        <v>123</v>
      </c>
      <c r="BC43" s="847" t="s">
        <v>124</v>
      </c>
      <c r="BD43" s="848" t="s">
        <v>123</v>
      </c>
      <c r="BE43" s="847" t="s">
        <v>122</v>
      </c>
      <c r="BF43" s="848" t="s">
        <v>123</v>
      </c>
      <c r="BG43" s="847" t="s">
        <v>124</v>
      </c>
      <c r="BH43" s="848" t="s">
        <v>123</v>
      </c>
    </row>
    <row r="44" spans="1:60" s="663" customFormat="1" ht="66" customHeight="1">
      <c r="A44" s="854"/>
      <c r="B44" s="850" t="s">
        <v>4691</v>
      </c>
      <c r="C44" s="851" t="s">
        <v>4692</v>
      </c>
      <c r="D44" s="851" t="s">
        <v>4693</v>
      </c>
      <c r="E44" s="851" t="s">
        <v>4694</v>
      </c>
      <c r="F44" s="851" t="s">
        <v>4695</v>
      </c>
      <c r="G44" s="851" t="s">
        <v>4696</v>
      </c>
      <c r="H44" s="851" t="s">
        <v>4697</v>
      </c>
      <c r="I44" s="851" t="s">
        <v>4698</v>
      </c>
      <c r="J44" s="851" t="s">
        <v>4699</v>
      </c>
      <c r="K44" s="851" t="s">
        <v>4700</v>
      </c>
      <c r="L44" s="851" t="s">
        <v>4701</v>
      </c>
      <c r="M44" s="851" t="s">
        <v>4702</v>
      </c>
      <c r="N44" s="851" t="s">
        <v>4703</v>
      </c>
      <c r="O44" s="851" t="s">
        <v>4704</v>
      </c>
      <c r="P44" s="851" t="s">
        <v>4705</v>
      </c>
      <c r="Q44" s="851" t="s">
        <v>4706</v>
      </c>
      <c r="R44" s="851" t="s">
        <v>4707</v>
      </c>
      <c r="S44" s="851" t="s">
        <v>4708</v>
      </c>
      <c r="T44" s="851" t="s">
        <v>4709</v>
      </c>
      <c r="U44" s="851" t="s">
        <v>4710</v>
      </c>
      <c r="V44" s="851" t="s">
        <v>4711</v>
      </c>
      <c r="W44" s="851" t="s">
        <v>4712</v>
      </c>
      <c r="X44" s="851" t="s">
        <v>4713</v>
      </c>
      <c r="Y44" s="851" t="s">
        <v>4714</v>
      </c>
      <c r="Z44" s="851" t="s">
        <v>4715</v>
      </c>
      <c r="AA44" s="851" t="s">
        <v>4716</v>
      </c>
      <c r="AB44" s="851" t="s">
        <v>4717</v>
      </c>
      <c r="AC44" s="851" t="s">
        <v>4718</v>
      </c>
      <c r="AD44" s="851" t="s">
        <v>4719</v>
      </c>
      <c r="AE44" s="851" t="s">
        <v>4720</v>
      </c>
      <c r="AF44" s="851" t="s">
        <v>4721</v>
      </c>
      <c r="AG44" s="851" t="s">
        <v>4722</v>
      </c>
      <c r="AH44" s="851" t="s">
        <v>4723</v>
      </c>
      <c r="AI44" s="851" t="s">
        <v>4724</v>
      </c>
      <c r="AJ44" s="851" t="s">
        <v>4725</v>
      </c>
      <c r="AK44" s="851" t="s">
        <v>4718</v>
      </c>
      <c r="AL44" s="851" t="s">
        <v>4719</v>
      </c>
      <c r="AM44" s="851" t="s">
        <v>4720</v>
      </c>
      <c r="AN44" s="851" t="s">
        <v>4721</v>
      </c>
      <c r="AO44" s="851" t="s">
        <v>4722</v>
      </c>
      <c r="AP44" s="851" t="s">
        <v>4723</v>
      </c>
      <c r="AQ44" s="851" t="s">
        <v>4724</v>
      </c>
      <c r="AR44" s="851" t="s">
        <v>4725</v>
      </c>
      <c r="AS44" s="851" t="s">
        <v>4718</v>
      </c>
      <c r="AT44" s="851" t="s">
        <v>4719</v>
      </c>
      <c r="AU44" s="851" t="s">
        <v>4720</v>
      </c>
      <c r="AV44" s="851" t="s">
        <v>4721</v>
      </c>
      <c r="AW44" s="851" t="s">
        <v>4722</v>
      </c>
      <c r="AX44" s="851" t="s">
        <v>4723</v>
      </c>
      <c r="AY44" s="851" t="s">
        <v>4724</v>
      </c>
      <c r="AZ44" s="851" t="s">
        <v>4725</v>
      </c>
      <c r="BA44" s="851" t="s">
        <v>4718</v>
      </c>
      <c r="BB44" s="851" t="s">
        <v>4719</v>
      </c>
      <c r="BC44" s="851" t="s">
        <v>4720</v>
      </c>
      <c r="BD44" s="851" t="s">
        <v>4721</v>
      </c>
      <c r="BE44" s="851" t="s">
        <v>4722</v>
      </c>
      <c r="BF44" s="851" t="s">
        <v>4723</v>
      </c>
      <c r="BG44" s="851" t="s">
        <v>4724</v>
      </c>
      <c r="BH44" s="851" t="s">
        <v>4725</v>
      </c>
    </row>
    <row r="45" spans="1:60" s="677" customFormat="1" ht="30" customHeight="1">
      <c r="A45" s="664">
        <v>1</v>
      </c>
      <c r="B45" s="676"/>
      <c r="C45" s="665"/>
      <c r="D45" s="665"/>
      <c r="E45" s="665"/>
      <c r="F45" s="665"/>
      <c r="G45" s="665"/>
      <c r="H45" s="665"/>
      <c r="I45" s="665"/>
      <c r="J45" s="665"/>
      <c r="K45" s="665"/>
      <c r="L45" s="665"/>
      <c r="M45" s="665"/>
      <c r="N45" s="665"/>
      <c r="O45" s="665"/>
      <c r="P45" s="665"/>
      <c r="Q45" s="665"/>
      <c r="R45" s="665"/>
      <c r="S45" s="665"/>
      <c r="T45" s="665"/>
      <c r="U45" s="665"/>
      <c r="V45" s="665"/>
      <c r="W45" s="665"/>
      <c r="X45" s="665"/>
      <c r="Y45" s="665"/>
      <c r="Z45" s="665"/>
      <c r="AA45" s="665"/>
      <c r="AB45" s="665"/>
      <c r="AC45" s="665"/>
      <c r="AD45" s="665"/>
      <c r="AE45" s="665"/>
      <c r="AF45" s="665"/>
      <c r="AG45" s="665"/>
      <c r="AH45" s="665"/>
      <c r="AI45" s="665"/>
      <c r="AJ45" s="665"/>
      <c r="AK45" s="665"/>
      <c r="AL45" s="665"/>
      <c r="AM45" s="665"/>
      <c r="AN45" s="665"/>
      <c r="AO45" s="665"/>
      <c r="AP45" s="665"/>
      <c r="AQ45" s="665"/>
      <c r="AR45" s="665"/>
      <c r="AS45" s="665"/>
      <c r="AT45" s="665"/>
      <c r="AU45" s="665"/>
      <c r="AV45" s="665"/>
      <c r="AW45" s="665"/>
      <c r="AX45" s="665"/>
      <c r="AY45" s="665"/>
      <c r="AZ45" s="665"/>
      <c r="BA45" s="665"/>
      <c r="BB45" s="665"/>
      <c r="BC45" s="665"/>
      <c r="BD45" s="665"/>
      <c r="BE45" s="665"/>
      <c r="BF45" s="665"/>
      <c r="BG45" s="665"/>
      <c r="BH45" s="665"/>
    </row>
    <row r="46" spans="1:60" s="663" customFormat="1" ht="38.25" customHeight="1">
      <c r="A46" s="664">
        <v>2</v>
      </c>
      <c r="B46" s="678" t="s">
        <v>132</v>
      </c>
      <c r="C46" s="665"/>
      <c r="D46" s="665"/>
      <c r="E46" s="665"/>
      <c r="F46" s="665"/>
      <c r="G46" s="665"/>
      <c r="H46" s="665"/>
      <c r="I46" s="665"/>
      <c r="J46" s="665"/>
      <c r="K46" s="665"/>
      <c r="L46" s="665"/>
      <c r="M46" s="665"/>
      <c r="N46" s="665"/>
      <c r="O46" s="665"/>
      <c r="P46" s="665"/>
      <c r="Q46" s="665"/>
      <c r="R46" s="665"/>
      <c r="S46" s="665"/>
      <c r="T46" s="665"/>
      <c r="U46" s="665"/>
      <c r="V46" s="665"/>
      <c r="W46" s="665"/>
      <c r="X46" s="665"/>
      <c r="Y46" s="665"/>
      <c r="Z46" s="665"/>
      <c r="AA46" s="665"/>
      <c r="AB46" s="665"/>
      <c r="AC46" s="665"/>
      <c r="AD46" s="665"/>
      <c r="AE46" s="665"/>
      <c r="AF46" s="665"/>
      <c r="AG46" s="665"/>
      <c r="AH46" s="665"/>
      <c r="AI46" s="665"/>
      <c r="AJ46" s="665"/>
      <c r="AK46" s="665"/>
      <c r="AL46" s="665"/>
      <c r="AM46" s="665"/>
      <c r="AN46" s="665"/>
      <c r="AO46" s="665"/>
      <c r="AP46" s="665"/>
      <c r="AQ46" s="665"/>
      <c r="AR46" s="665"/>
      <c r="AS46" s="665"/>
      <c r="AT46" s="665"/>
      <c r="AU46" s="665"/>
      <c r="AV46" s="665"/>
      <c r="AW46" s="665"/>
      <c r="AX46" s="665"/>
      <c r="AY46" s="665"/>
      <c r="AZ46" s="665"/>
      <c r="BA46" s="665"/>
      <c r="BB46" s="665"/>
      <c r="BC46" s="665"/>
      <c r="BD46" s="665"/>
      <c r="BE46" s="665"/>
      <c r="BF46" s="665"/>
      <c r="BG46" s="665"/>
      <c r="BH46" s="665"/>
    </row>
    <row r="47" spans="1:60" s="663" customFormat="1" ht="15.6">
      <c r="A47" s="662"/>
      <c r="B47" s="681"/>
      <c r="C47" s="679"/>
      <c r="D47" s="679"/>
      <c r="E47" s="679"/>
      <c r="F47" s="679"/>
      <c r="G47" s="679"/>
      <c r="H47" s="679"/>
      <c r="I47" s="679"/>
      <c r="J47" s="679"/>
      <c r="K47" s="679"/>
      <c r="L47" s="679"/>
      <c r="M47" s="679"/>
      <c r="N47" s="679"/>
      <c r="O47" s="679"/>
      <c r="P47" s="679"/>
      <c r="Q47" s="679"/>
      <c r="R47" s="679"/>
      <c r="S47" s="679"/>
      <c r="T47" s="679"/>
      <c r="U47" s="679"/>
      <c r="V47" s="679"/>
      <c r="W47" s="679"/>
      <c r="X47" s="679"/>
      <c r="Y47" s="679"/>
      <c r="Z47" s="679"/>
      <c r="AA47" s="679"/>
      <c r="AB47" s="679"/>
      <c r="AC47" s="679"/>
      <c r="AD47" s="679"/>
      <c r="AE47" s="679"/>
      <c r="AF47" s="679"/>
      <c r="AG47" s="679"/>
      <c r="AH47" s="679"/>
      <c r="AI47" s="679"/>
      <c r="AJ47" s="679"/>
    </row>
    <row r="48" spans="1:60" s="663" customFormat="1" ht="15.6">
      <c r="A48" s="662"/>
      <c r="B48" s="681"/>
      <c r="C48" s="679"/>
      <c r="D48" s="679"/>
      <c r="E48" s="679"/>
      <c r="F48" s="679"/>
      <c r="G48" s="679"/>
      <c r="H48" s="679"/>
      <c r="I48" s="679"/>
      <c r="J48" s="679"/>
      <c r="K48" s="679"/>
      <c r="L48" s="679"/>
      <c r="M48" s="679"/>
      <c r="N48" s="679"/>
      <c r="O48" s="679"/>
      <c r="P48" s="679"/>
      <c r="Q48" s="679"/>
      <c r="R48" s="679"/>
      <c r="S48" s="679"/>
      <c r="T48" s="679"/>
      <c r="U48" s="679"/>
      <c r="V48" s="679"/>
      <c r="W48" s="679"/>
      <c r="X48" s="679"/>
      <c r="Y48" s="679"/>
      <c r="Z48" s="679"/>
      <c r="AA48" s="679"/>
      <c r="AB48" s="679"/>
      <c r="AC48" s="679"/>
      <c r="AD48" s="679"/>
      <c r="AE48" s="679"/>
      <c r="AF48" s="679"/>
      <c r="AG48" s="679"/>
      <c r="AH48" s="679"/>
      <c r="AI48" s="679"/>
      <c r="AJ48" s="679"/>
    </row>
    <row r="49" spans="1:60" s="663" customFormat="1" ht="15.6">
      <c r="A49" s="662"/>
      <c r="B49" s="681"/>
      <c r="C49" s="679"/>
      <c r="D49" s="679"/>
      <c r="E49" s="679"/>
      <c r="F49" s="679"/>
      <c r="G49" s="679"/>
      <c r="H49" s="679"/>
      <c r="I49" s="679"/>
      <c r="J49" s="679"/>
      <c r="K49" s="679"/>
      <c r="L49" s="679"/>
      <c r="M49" s="679"/>
      <c r="N49" s="679"/>
      <c r="O49" s="679"/>
      <c r="P49" s="679"/>
      <c r="Q49" s="679"/>
      <c r="R49" s="679"/>
      <c r="S49" s="679"/>
      <c r="T49" s="679"/>
      <c r="U49" s="679"/>
      <c r="V49" s="679"/>
      <c r="W49" s="679"/>
      <c r="X49" s="679"/>
      <c r="Y49" s="679"/>
      <c r="Z49" s="679"/>
      <c r="AA49" s="679"/>
      <c r="AB49" s="679"/>
      <c r="AC49" s="679"/>
      <c r="AD49" s="679"/>
      <c r="AE49" s="679"/>
      <c r="AF49" s="679"/>
      <c r="AG49" s="679"/>
      <c r="AH49" s="679"/>
      <c r="AI49" s="679"/>
      <c r="AJ49" s="679"/>
    </row>
    <row r="50" spans="1:60" s="663" customFormat="1" ht="15.6">
      <c r="A50" s="662"/>
      <c r="B50" s="681"/>
      <c r="C50" s="679"/>
      <c r="D50" s="679"/>
      <c r="E50" s="679"/>
      <c r="F50" s="679"/>
      <c r="G50" s="679"/>
      <c r="H50" s="679"/>
      <c r="I50" s="679"/>
      <c r="J50" s="679"/>
      <c r="K50" s="679"/>
      <c r="L50" s="679"/>
      <c r="M50" s="679"/>
      <c r="N50" s="679"/>
      <c r="O50" s="679"/>
      <c r="P50" s="679"/>
      <c r="Q50" s="679"/>
      <c r="R50" s="679"/>
      <c r="S50" s="679"/>
      <c r="T50" s="679"/>
      <c r="U50" s="679"/>
      <c r="V50" s="679"/>
      <c r="W50" s="679"/>
      <c r="X50" s="679"/>
      <c r="Y50" s="679"/>
      <c r="Z50" s="679"/>
      <c r="AA50" s="679"/>
      <c r="AB50" s="679"/>
      <c r="AC50" s="679"/>
      <c r="AD50" s="679"/>
      <c r="AE50" s="679"/>
      <c r="AF50" s="679"/>
      <c r="AG50" s="679"/>
      <c r="AH50" s="679"/>
      <c r="AI50" s="679"/>
      <c r="AJ50" s="679"/>
    </row>
    <row r="51" spans="1:60" s="663" customFormat="1" ht="15.6">
      <c r="A51" s="662"/>
      <c r="B51" s="681"/>
      <c r="C51" s="679"/>
      <c r="D51" s="679"/>
      <c r="E51" s="679"/>
      <c r="F51" s="679"/>
      <c r="G51" s="679"/>
      <c r="H51" s="679"/>
      <c r="I51" s="679"/>
      <c r="J51" s="679"/>
      <c r="K51" s="679"/>
      <c r="L51" s="679"/>
      <c r="M51" s="679"/>
      <c r="N51" s="679"/>
      <c r="O51" s="679"/>
      <c r="P51" s="679"/>
      <c r="Q51" s="679"/>
      <c r="R51" s="679"/>
      <c r="S51" s="679"/>
      <c r="T51" s="679"/>
      <c r="U51" s="679"/>
      <c r="V51" s="679"/>
      <c r="W51" s="679"/>
      <c r="X51" s="679"/>
      <c r="Y51" s="679"/>
      <c r="Z51" s="679"/>
      <c r="AA51" s="679"/>
      <c r="AB51" s="679"/>
      <c r="AC51" s="679"/>
      <c r="AD51" s="679"/>
      <c r="AE51" s="679"/>
      <c r="AF51" s="679"/>
      <c r="AG51" s="679"/>
      <c r="AH51" s="679"/>
      <c r="AI51" s="679"/>
      <c r="AJ51" s="679"/>
    </row>
    <row r="52" spans="1:60" s="663" customFormat="1" ht="15.6">
      <c r="A52" s="662"/>
      <c r="B52" s="681"/>
      <c r="C52" s="679"/>
      <c r="D52" s="679"/>
      <c r="E52" s="679"/>
      <c r="F52" s="679"/>
      <c r="G52" s="679"/>
      <c r="H52" s="679"/>
      <c r="I52" s="679"/>
      <c r="J52" s="679"/>
      <c r="K52" s="679"/>
      <c r="L52" s="679"/>
      <c r="M52" s="679"/>
      <c r="N52" s="679"/>
      <c r="O52" s="679"/>
      <c r="P52" s="679"/>
      <c r="Q52" s="679"/>
      <c r="R52" s="679"/>
      <c r="S52" s="679"/>
      <c r="T52" s="679"/>
      <c r="U52" s="679"/>
      <c r="V52" s="679"/>
      <c r="W52" s="679"/>
      <c r="X52" s="679"/>
      <c r="Y52" s="679"/>
      <c r="Z52" s="679"/>
      <c r="AA52" s="679"/>
      <c r="AB52" s="679"/>
      <c r="AC52" s="679"/>
      <c r="AD52" s="679"/>
      <c r="AE52" s="679"/>
      <c r="AF52" s="679"/>
      <c r="AG52" s="679"/>
      <c r="AH52" s="679"/>
      <c r="AI52" s="679"/>
      <c r="AJ52" s="679"/>
    </row>
    <row r="53" spans="1:60" s="663" customFormat="1" ht="15.6">
      <c r="A53" s="662"/>
      <c r="B53" s="681"/>
      <c r="C53" s="679"/>
      <c r="D53" s="679"/>
      <c r="E53" s="679"/>
      <c r="F53" s="679"/>
      <c r="G53" s="679"/>
      <c r="H53" s="679"/>
      <c r="I53" s="679"/>
      <c r="J53" s="679"/>
      <c r="K53" s="679"/>
      <c r="L53" s="679"/>
      <c r="M53" s="679"/>
      <c r="N53" s="679"/>
      <c r="O53" s="679"/>
      <c r="P53" s="679"/>
      <c r="Q53" s="679"/>
      <c r="R53" s="679"/>
      <c r="S53" s="679"/>
      <c r="T53" s="679"/>
      <c r="U53" s="679"/>
      <c r="V53" s="679"/>
      <c r="W53" s="679"/>
      <c r="X53" s="679"/>
      <c r="Y53" s="679"/>
      <c r="Z53" s="679"/>
      <c r="AA53" s="679"/>
      <c r="AB53" s="679"/>
      <c r="AC53" s="679"/>
      <c r="AD53" s="679"/>
      <c r="AE53" s="679"/>
      <c r="AF53" s="679"/>
      <c r="AG53" s="679"/>
      <c r="AH53" s="679"/>
      <c r="AI53" s="679"/>
      <c r="AJ53" s="679"/>
    </row>
    <row r="54" spans="1:60" s="663" customFormat="1" ht="15.6">
      <c r="A54" s="662"/>
      <c r="B54" s="681"/>
      <c r="C54" s="679"/>
      <c r="D54" s="679"/>
      <c r="E54" s="679"/>
      <c r="F54" s="679"/>
      <c r="G54" s="679"/>
      <c r="H54" s="679"/>
      <c r="I54" s="679"/>
      <c r="J54" s="679"/>
      <c r="K54" s="679"/>
      <c r="L54" s="679"/>
      <c r="M54" s="679"/>
      <c r="N54" s="679"/>
      <c r="O54" s="679"/>
      <c r="P54" s="679"/>
      <c r="Q54" s="679"/>
      <c r="R54" s="679"/>
      <c r="S54" s="679"/>
      <c r="T54" s="679"/>
      <c r="U54" s="679"/>
      <c r="V54" s="679"/>
      <c r="W54" s="679"/>
      <c r="X54" s="679"/>
      <c r="Y54" s="679"/>
      <c r="Z54" s="679"/>
      <c r="AA54" s="679"/>
      <c r="AB54" s="679"/>
      <c r="AC54" s="679"/>
      <c r="AD54" s="679"/>
      <c r="AE54" s="679"/>
      <c r="AF54" s="679"/>
      <c r="AG54" s="679"/>
      <c r="AH54" s="679"/>
      <c r="AI54" s="679"/>
      <c r="AJ54" s="679"/>
    </row>
    <row r="55" spans="1:60" s="663" customFormat="1" ht="18">
      <c r="A55" s="662"/>
      <c r="B55" s="1101" t="s">
        <v>110</v>
      </c>
      <c r="C55" s="1101"/>
      <c r="D55" s="1101"/>
      <c r="E55" s="1101"/>
      <c r="F55" s="1101"/>
      <c r="G55" s="1101"/>
      <c r="H55" s="1101"/>
      <c r="I55" s="1101"/>
      <c r="J55" s="1101"/>
      <c r="K55" s="1101"/>
      <c r="L55" s="1101"/>
      <c r="M55" s="1101"/>
      <c r="N55" s="1101"/>
      <c r="O55" s="1101"/>
      <c r="P55" s="1101"/>
      <c r="Q55" s="1101"/>
      <c r="R55" s="1101"/>
      <c r="S55" s="1101"/>
      <c r="T55" s="1101"/>
      <c r="U55" s="1101"/>
      <c r="V55" s="1101"/>
      <c r="W55" s="1101"/>
      <c r="X55" s="1101"/>
      <c r="Y55" s="679"/>
      <c r="Z55" s="679"/>
      <c r="AA55" s="679"/>
      <c r="AB55" s="679"/>
      <c r="AC55" s="679"/>
      <c r="AD55" s="679"/>
      <c r="AE55" s="679"/>
      <c r="AF55" s="679"/>
      <c r="AG55" s="679"/>
      <c r="AH55" s="679"/>
      <c r="AI55" s="679"/>
      <c r="AJ55" s="679"/>
    </row>
    <row r="56" spans="1:60" s="659" customFormat="1" ht="18">
      <c r="A56" s="656"/>
      <c r="B56" s="1103" t="s">
        <v>4690</v>
      </c>
      <c r="C56" s="1103"/>
      <c r="D56" s="1103"/>
      <c r="E56" s="1103"/>
      <c r="F56" s="1103"/>
      <c r="G56" s="1103"/>
      <c r="H56" s="1103"/>
      <c r="I56" s="1103"/>
      <c r="J56" s="1103"/>
      <c r="K56" s="1103"/>
      <c r="L56" s="1103"/>
      <c r="M56" s="1103"/>
      <c r="N56" s="1103"/>
      <c r="O56" s="1103"/>
      <c r="P56" s="1103"/>
      <c r="Q56" s="1103"/>
      <c r="R56" s="1103"/>
      <c r="S56" s="1103"/>
      <c r="T56" s="1103"/>
      <c r="U56" s="1103"/>
      <c r="V56" s="1103"/>
      <c r="W56" s="1103"/>
      <c r="X56" s="1103"/>
      <c r="Y56" s="660"/>
      <c r="Z56" s="660"/>
      <c r="AA56" s="660"/>
      <c r="AB56" s="660"/>
      <c r="AC56" s="660"/>
      <c r="AD56" s="660"/>
      <c r="AE56" s="673"/>
      <c r="AF56" s="673"/>
      <c r="AG56" s="673"/>
      <c r="AH56" s="673"/>
    </row>
    <row r="57" spans="1:60" ht="18">
      <c r="A57" s="625"/>
      <c r="B57" s="1104" t="s">
        <v>106</v>
      </c>
      <c r="C57" s="1104"/>
      <c r="D57" s="1104"/>
      <c r="E57" s="1104"/>
      <c r="F57" s="1104"/>
      <c r="G57" s="1104"/>
      <c r="H57" s="1104"/>
      <c r="I57" s="1104"/>
      <c r="J57" s="1104"/>
      <c r="K57" s="1104"/>
      <c r="L57" s="1104"/>
      <c r="M57" s="1104"/>
      <c r="N57" s="1104"/>
      <c r="O57" s="1104"/>
      <c r="P57" s="1104"/>
      <c r="Q57" s="1104"/>
      <c r="R57" s="1104"/>
      <c r="S57" s="1104"/>
      <c r="T57" s="1104"/>
      <c r="U57" s="1104"/>
      <c r="V57" s="1104"/>
      <c r="W57" s="1104"/>
      <c r="X57" s="671"/>
      <c r="Y57" s="671"/>
      <c r="Z57" s="671"/>
      <c r="AA57" s="671"/>
      <c r="AB57" s="671"/>
      <c r="AC57" s="671"/>
      <c r="AD57" s="671"/>
    </row>
    <row r="58" spans="1:60" s="662" customFormat="1" ht="17.25" customHeight="1">
      <c r="A58" s="1127" t="s">
        <v>1404</v>
      </c>
      <c r="B58" s="1106" t="s">
        <v>107</v>
      </c>
      <c r="C58" s="1107" t="s">
        <v>113</v>
      </c>
      <c r="D58" s="1107" t="s">
        <v>114</v>
      </c>
      <c r="E58" s="1128" t="s">
        <v>115</v>
      </c>
      <c r="F58" s="1129"/>
      <c r="G58" s="1129"/>
      <c r="H58" s="1130"/>
      <c r="I58" s="1126" t="s">
        <v>163</v>
      </c>
      <c r="J58" s="1126"/>
      <c r="K58" s="1126"/>
      <c r="L58" s="1126"/>
      <c r="M58" s="1126"/>
      <c r="N58" s="1126"/>
      <c r="O58" s="1126"/>
      <c r="P58" s="1126"/>
      <c r="Q58" s="1126"/>
      <c r="R58" s="1126"/>
      <c r="S58" s="1126"/>
      <c r="T58" s="1126"/>
      <c r="U58" s="1126"/>
      <c r="V58" s="1126"/>
      <c r="W58" s="1126"/>
      <c r="X58" s="1126"/>
      <c r="Y58" s="1126"/>
      <c r="Z58" s="1126"/>
      <c r="AA58" s="1126"/>
      <c r="AB58" s="1126"/>
      <c r="AC58" s="1126"/>
      <c r="AD58" s="1126"/>
      <c r="AE58" s="1126"/>
      <c r="AF58" s="1126"/>
      <c r="AG58" s="1126"/>
      <c r="AH58" s="1126"/>
      <c r="AI58" s="1126"/>
      <c r="AJ58" s="1126"/>
      <c r="AK58" s="1126"/>
      <c r="AL58" s="1126"/>
      <c r="AM58" s="1126"/>
      <c r="AN58" s="1126"/>
      <c r="AO58" s="1126"/>
      <c r="AP58" s="1126"/>
      <c r="AQ58" s="1126"/>
      <c r="AR58" s="1126"/>
      <c r="AS58" s="1126"/>
      <c r="AT58" s="1126"/>
      <c r="AU58" s="1126"/>
      <c r="AV58" s="1126"/>
      <c r="AW58" s="1126"/>
      <c r="AX58" s="1126"/>
      <c r="AY58" s="1126"/>
      <c r="AZ58" s="1126"/>
      <c r="BA58" s="1126"/>
      <c r="BB58" s="1126"/>
      <c r="BC58" s="1126"/>
      <c r="BD58" s="1126"/>
      <c r="BE58" s="1126"/>
      <c r="BF58" s="1126"/>
      <c r="BG58" s="1126"/>
      <c r="BH58" s="1126"/>
    </row>
    <row r="59" spans="1:60" s="662" customFormat="1" ht="15.6">
      <c r="A59" s="1127"/>
      <c r="B59" s="1106"/>
      <c r="C59" s="1107"/>
      <c r="D59" s="1107"/>
      <c r="E59" s="1131"/>
      <c r="F59" s="1132"/>
      <c r="G59" s="1132"/>
      <c r="H59" s="1133"/>
      <c r="I59" s="1124" t="s">
        <v>1451</v>
      </c>
      <c r="J59" s="1125"/>
      <c r="K59" s="1125"/>
      <c r="L59" s="1125"/>
      <c r="M59" s="1124" t="s">
        <v>1439</v>
      </c>
      <c r="N59" s="1125"/>
      <c r="O59" s="1125"/>
      <c r="P59" s="1125"/>
      <c r="Q59" s="1124" t="s">
        <v>1438</v>
      </c>
      <c r="R59" s="1125"/>
      <c r="S59" s="1125"/>
      <c r="T59" s="1123"/>
      <c r="U59" s="1124" t="s">
        <v>1475</v>
      </c>
      <c r="V59" s="1125"/>
      <c r="W59" s="1125"/>
      <c r="X59" s="1123"/>
      <c r="Y59" s="1124" t="s">
        <v>1465</v>
      </c>
      <c r="Z59" s="1125"/>
      <c r="AA59" s="1125"/>
      <c r="AB59" s="1125"/>
      <c r="AC59" s="1124" t="s">
        <v>118</v>
      </c>
      <c r="AD59" s="1125"/>
      <c r="AE59" s="1125"/>
      <c r="AF59" s="1125"/>
      <c r="AG59" s="1124" t="s">
        <v>1450</v>
      </c>
      <c r="AH59" s="1125"/>
      <c r="AI59" s="1125"/>
      <c r="AJ59" s="1125"/>
      <c r="AK59" s="1124" t="s">
        <v>1660</v>
      </c>
      <c r="AL59" s="1125"/>
      <c r="AM59" s="1125"/>
      <c r="AN59" s="1125"/>
      <c r="AO59" s="1124" t="s">
        <v>1642</v>
      </c>
      <c r="AP59" s="1125"/>
      <c r="AQ59" s="1125"/>
      <c r="AR59" s="1125"/>
      <c r="AS59" s="1124" t="s">
        <v>1657</v>
      </c>
      <c r="AT59" s="1125"/>
      <c r="AU59" s="1125"/>
      <c r="AV59" s="1125"/>
      <c r="AW59" s="1124" t="s">
        <v>1639</v>
      </c>
      <c r="AX59" s="1125"/>
      <c r="AY59" s="1125"/>
      <c r="AZ59" s="1125"/>
      <c r="BA59" s="1124" t="s">
        <v>1697</v>
      </c>
      <c r="BB59" s="1125"/>
      <c r="BC59" s="1125"/>
      <c r="BD59" s="1125"/>
      <c r="BE59" s="1126" t="s">
        <v>3654</v>
      </c>
      <c r="BF59" s="1126"/>
      <c r="BG59" s="1126"/>
      <c r="BH59" s="1126"/>
    </row>
    <row r="60" spans="1:60" s="662" customFormat="1" ht="35.25" customHeight="1">
      <c r="A60" s="1127"/>
      <c r="B60" s="1106"/>
      <c r="C60" s="1107"/>
      <c r="D60" s="1107"/>
      <c r="E60" s="1115" t="s">
        <v>120</v>
      </c>
      <c r="F60" s="1116"/>
      <c r="G60" s="1115" t="s">
        <v>121</v>
      </c>
      <c r="H60" s="1123"/>
      <c r="I60" s="1115" t="s">
        <v>120</v>
      </c>
      <c r="J60" s="1116"/>
      <c r="K60" s="1115" t="s">
        <v>121</v>
      </c>
      <c r="L60" s="1123"/>
      <c r="M60" s="1115" t="s">
        <v>120</v>
      </c>
      <c r="N60" s="1116"/>
      <c r="O60" s="1115" t="s">
        <v>121</v>
      </c>
      <c r="P60" s="1123"/>
      <c r="Q60" s="1115" t="s">
        <v>120</v>
      </c>
      <c r="R60" s="1116"/>
      <c r="S60" s="1115" t="s">
        <v>121</v>
      </c>
      <c r="T60" s="1123"/>
      <c r="U60" s="1115" t="s">
        <v>120</v>
      </c>
      <c r="V60" s="1116"/>
      <c r="W60" s="1115" t="s">
        <v>121</v>
      </c>
      <c r="X60" s="1123"/>
      <c r="Y60" s="1115" t="s">
        <v>120</v>
      </c>
      <c r="Z60" s="1116"/>
      <c r="AA60" s="1115" t="s">
        <v>121</v>
      </c>
      <c r="AB60" s="1123"/>
      <c r="AC60" s="1115" t="s">
        <v>120</v>
      </c>
      <c r="AD60" s="1116"/>
      <c r="AE60" s="1115" t="s">
        <v>121</v>
      </c>
      <c r="AF60" s="1123"/>
      <c r="AG60" s="1115" t="s">
        <v>120</v>
      </c>
      <c r="AH60" s="1116"/>
      <c r="AI60" s="1115" t="s">
        <v>121</v>
      </c>
      <c r="AJ60" s="1123"/>
      <c r="AK60" s="1115" t="s">
        <v>120</v>
      </c>
      <c r="AL60" s="1116"/>
      <c r="AM60" s="1115" t="s">
        <v>121</v>
      </c>
      <c r="AN60" s="1123"/>
      <c r="AO60" s="1115" t="s">
        <v>120</v>
      </c>
      <c r="AP60" s="1116"/>
      <c r="AQ60" s="1115" t="s">
        <v>121</v>
      </c>
      <c r="AR60" s="1123"/>
      <c r="AS60" s="1115" t="s">
        <v>120</v>
      </c>
      <c r="AT60" s="1116"/>
      <c r="AU60" s="1115" t="s">
        <v>121</v>
      </c>
      <c r="AV60" s="1123"/>
      <c r="AW60" s="1115" t="s">
        <v>120</v>
      </c>
      <c r="AX60" s="1116"/>
      <c r="AY60" s="1115" t="s">
        <v>121</v>
      </c>
      <c r="AZ60" s="1123"/>
      <c r="BA60" s="1115" t="s">
        <v>120</v>
      </c>
      <c r="BB60" s="1116"/>
      <c r="BC60" s="1115" t="s">
        <v>121</v>
      </c>
      <c r="BD60" s="1123"/>
      <c r="BE60" s="1115" t="s">
        <v>120</v>
      </c>
      <c r="BF60" s="1116"/>
      <c r="BG60" s="1115" t="s">
        <v>121</v>
      </c>
      <c r="BH60" s="1123"/>
    </row>
    <row r="61" spans="1:60" s="662" customFormat="1" ht="118.5" customHeight="1">
      <c r="A61" s="1127"/>
      <c r="B61" s="1106"/>
      <c r="C61" s="1107"/>
      <c r="D61" s="1107"/>
      <c r="E61" s="847" t="s">
        <v>122</v>
      </c>
      <c r="F61" s="848" t="s">
        <v>123</v>
      </c>
      <c r="G61" s="847" t="s">
        <v>124</v>
      </c>
      <c r="H61" s="848" t="s">
        <v>123</v>
      </c>
      <c r="I61" s="847" t="s">
        <v>122</v>
      </c>
      <c r="J61" s="848" t="s">
        <v>123</v>
      </c>
      <c r="K61" s="847" t="s">
        <v>124</v>
      </c>
      <c r="L61" s="848" t="s">
        <v>123</v>
      </c>
      <c r="M61" s="847" t="s">
        <v>122</v>
      </c>
      <c r="N61" s="848" t="s">
        <v>123</v>
      </c>
      <c r="O61" s="847" t="s">
        <v>124</v>
      </c>
      <c r="P61" s="848" t="s">
        <v>123</v>
      </c>
      <c r="Q61" s="847" t="s">
        <v>122</v>
      </c>
      <c r="R61" s="848" t="s">
        <v>123</v>
      </c>
      <c r="S61" s="847" t="s">
        <v>124</v>
      </c>
      <c r="T61" s="848" t="s">
        <v>123</v>
      </c>
      <c r="U61" s="847" t="s">
        <v>122</v>
      </c>
      <c r="V61" s="848" t="s">
        <v>123</v>
      </c>
      <c r="W61" s="847" t="s">
        <v>124</v>
      </c>
      <c r="X61" s="848" t="s">
        <v>123</v>
      </c>
      <c r="Y61" s="847" t="s">
        <v>122</v>
      </c>
      <c r="Z61" s="848" t="s">
        <v>123</v>
      </c>
      <c r="AA61" s="847" t="s">
        <v>124</v>
      </c>
      <c r="AB61" s="848" t="s">
        <v>123</v>
      </c>
      <c r="AC61" s="847" t="s">
        <v>122</v>
      </c>
      <c r="AD61" s="848" t="s">
        <v>123</v>
      </c>
      <c r="AE61" s="847" t="s">
        <v>124</v>
      </c>
      <c r="AF61" s="848" t="s">
        <v>123</v>
      </c>
      <c r="AG61" s="847" t="s">
        <v>122</v>
      </c>
      <c r="AH61" s="848" t="s">
        <v>123</v>
      </c>
      <c r="AI61" s="847" t="s">
        <v>124</v>
      </c>
      <c r="AJ61" s="848" t="s">
        <v>123</v>
      </c>
      <c r="AK61" s="847" t="s">
        <v>122</v>
      </c>
      <c r="AL61" s="848" t="s">
        <v>123</v>
      </c>
      <c r="AM61" s="847" t="s">
        <v>124</v>
      </c>
      <c r="AN61" s="848" t="s">
        <v>123</v>
      </c>
      <c r="AO61" s="847" t="s">
        <v>122</v>
      </c>
      <c r="AP61" s="848" t="s">
        <v>123</v>
      </c>
      <c r="AQ61" s="847" t="s">
        <v>124</v>
      </c>
      <c r="AR61" s="848" t="s">
        <v>123</v>
      </c>
      <c r="AS61" s="847" t="s">
        <v>122</v>
      </c>
      <c r="AT61" s="848" t="s">
        <v>123</v>
      </c>
      <c r="AU61" s="847" t="s">
        <v>124</v>
      </c>
      <c r="AV61" s="848" t="s">
        <v>123</v>
      </c>
      <c r="AW61" s="847" t="s">
        <v>122</v>
      </c>
      <c r="AX61" s="848" t="s">
        <v>123</v>
      </c>
      <c r="AY61" s="847" t="s">
        <v>124</v>
      </c>
      <c r="AZ61" s="848" t="s">
        <v>123</v>
      </c>
      <c r="BA61" s="847" t="s">
        <v>122</v>
      </c>
      <c r="BB61" s="848" t="s">
        <v>123</v>
      </c>
      <c r="BC61" s="847" t="s">
        <v>124</v>
      </c>
      <c r="BD61" s="848" t="s">
        <v>123</v>
      </c>
      <c r="BE61" s="847" t="s">
        <v>122</v>
      </c>
      <c r="BF61" s="848" t="s">
        <v>123</v>
      </c>
      <c r="BG61" s="847" t="s">
        <v>124</v>
      </c>
      <c r="BH61" s="848" t="s">
        <v>123</v>
      </c>
    </row>
    <row r="62" spans="1:60" s="663" customFormat="1" ht="60.75" customHeight="1">
      <c r="A62" s="854"/>
      <c r="B62" s="850" t="s">
        <v>4691</v>
      </c>
      <c r="C62" s="851" t="s">
        <v>4692</v>
      </c>
      <c r="D62" s="851" t="s">
        <v>4693</v>
      </c>
      <c r="E62" s="851" t="s">
        <v>4694</v>
      </c>
      <c r="F62" s="851" t="s">
        <v>4695</v>
      </c>
      <c r="G62" s="851" t="s">
        <v>4696</v>
      </c>
      <c r="H62" s="851" t="s">
        <v>4697</v>
      </c>
      <c r="I62" s="851" t="s">
        <v>4698</v>
      </c>
      <c r="J62" s="851" t="s">
        <v>4699</v>
      </c>
      <c r="K62" s="851" t="s">
        <v>4700</v>
      </c>
      <c r="L62" s="851" t="s">
        <v>4701</v>
      </c>
      <c r="M62" s="851" t="s">
        <v>4702</v>
      </c>
      <c r="N62" s="851" t="s">
        <v>4703</v>
      </c>
      <c r="O62" s="851" t="s">
        <v>4704</v>
      </c>
      <c r="P62" s="851" t="s">
        <v>4705</v>
      </c>
      <c r="Q62" s="851" t="s">
        <v>4706</v>
      </c>
      <c r="R62" s="851" t="s">
        <v>4707</v>
      </c>
      <c r="S62" s="851" t="s">
        <v>4708</v>
      </c>
      <c r="T62" s="851" t="s">
        <v>4709</v>
      </c>
      <c r="U62" s="851" t="s">
        <v>4710</v>
      </c>
      <c r="V62" s="851" t="s">
        <v>4711</v>
      </c>
      <c r="W62" s="851" t="s">
        <v>4712</v>
      </c>
      <c r="X62" s="851" t="s">
        <v>4713</v>
      </c>
      <c r="Y62" s="851" t="s">
        <v>4714</v>
      </c>
      <c r="Z62" s="851" t="s">
        <v>4715</v>
      </c>
      <c r="AA62" s="851" t="s">
        <v>4716</v>
      </c>
      <c r="AB62" s="851" t="s">
        <v>4717</v>
      </c>
      <c r="AC62" s="851" t="s">
        <v>4718</v>
      </c>
      <c r="AD62" s="851" t="s">
        <v>4719</v>
      </c>
      <c r="AE62" s="851" t="s">
        <v>4720</v>
      </c>
      <c r="AF62" s="851" t="s">
        <v>4721</v>
      </c>
      <c r="AG62" s="851" t="s">
        <v>4722</v>
      </c>
      <c r="AH62" s="851" t="s">
        <v>4723</v>
      </c>
      <c r="AI62" s="851" t="s">
        <v>4724</v>
      </c>
      <c r="AJ62" s="851" t="s">
        <v>4725</v>
      </c>
      <c r="AK62" s="851" t="s">
        <v>4718</v>
      </c>
      <c r="AL62" s="851" t="s">
        <v>4719</v>
      </c>
      <c r="AM62" s="851" t="s">
        <v>4720</v>
      </c>
      <c r="AN62" s="851" t="s">
        <v>4721</v>
      </c>
      <c r="AO62" s="851" t="s">
        <v>4722</v>
      </c>
      <c r="AP62" s="851" t="s">
        <v>4723</v>
      </c>
      <c r="AQ62" s="851" t="s">
        <v>4724</v>
      </c>
      <c r="AR62" s="851" t="s">
        <v>4725</v>
      </c>
      <c r="AS62" s="851" t="s">
        <v>4718</v>
      </c>
      <c r="AT62" s="851" t="s">
        <v>4719</v>
      </c>
      <c r="AU62" s="851" t="s">
        <v>4720</v>
      </c>
      <c r="AV62" s="851" t="s">
        <v>4721</v>
      </c>
      <c r="AW62" s="851" t="s">
        <v>4722</v>
      </c>
      <c r="AX62" s="851" t="s">
        <v>4723</v>
      </c>
      <c r="AY62" s="851" t="s">
        <v>4724</v>
      </c>
      <c r="AZ62" s="851" t="s">
        <v>4725</v>
      </c>
      <c r="BA62" s="851" t="s">
        <v>4718</v>
      </c>
      <c r="BB62" s="851" t="s">
        <v>4719</v>
      </c>
      <c r="BC62" s="851" t="s">
        <v>4720</v>
      </c>
      <c r="BD62" s="851" t="s">
        <v>4721</v>
      </c>
      <c r="BE62" s="851" t="s">
        <v>4722</v>
      </c>
      <c r="BF62" s="851" t="s">
        <v>4723</v>
      </c>
      <c r="BG62" s="851" t="s">
        <v>4724</v>
      </c>
      <c r="BH62" s="851" t="s">
        <v>4725</v>
      </c>
    </row>
    <row r="63" spans="1:60" s="677" customFormat="1" ht="25.5" customHeight="1">
      <c r="A63" s="664">
        <v>1</v>
      </c>
      <c r="B63" s="676"/>
      <c r="C63" s="665"/>
      <c r="D63" s="665"/>
      <c r="E63" s="665"/>
      <c r="F63" s="665"/>
      <c r="G63" s="665"/>
      <c r="H63" s="665"/>
      <c r="I63" s="665"/>
      <c r="J63" s="665"/>
      <c r="K63" s="665"/>
      <c r="L63" s="665"/>
      <c r="M63" s="665"/>
      <c r="N63" s="665"/>
      <c r="O63" s="665"/>
      <c r="P63" s="665"/>
      <c r="Q63" s="665"/>
      <c r="R63" s="665"/>
      <c r="S63" s="665"/>
      <c r="T63" s="665"/>
      <c r="U63" s="665"/>
      <c r="V63" s="665"/>
      <c r="W63" s="665"/>
      <c r="X63" s="665"/>
      <c r="Y63" s="665"/>
      <c r="Z63" s="665"/>
      <c r="AA63" s="665"/>
      <c r="AB63" s="665"/>
      <c r="AC63" s="665"/>
      <c r="AD63" s="665"/>
      <c r="AE63" s="665"/>
      <c r="AF63" s="665"/>
      <c r="AG63" s="665"/>
      <c r="AH63" s="665"/>
      <c r="AI63" s="665"/>
      <c r="AJ63" s="665"/>
      <c r="AK63" s="665"/>
      <c r="AL63" s="665"/>
      <c r="AM63" s="665"/>
      <c r="AN63" s="665"/>
      <c r="AO63" s="665"/>
      <c r="AP63" s="665"/>
      <c r="AQ63" s="665"/>
      <c r="AR63" s="665"/>
      <c r="AS63" s="665"/>
      <c r="AT63" s="665"/>
      <c r="AU63" s="665"/>
      <c r="AV63" s="665"/>
      <c r="AW63" s="665"/>
      <c r="AX63" s="665"/>
      <c r="AY63" s="665"/>
      <c r="AZ63" s="665"/>
      <c r="BA63" s="665"/>
      <c r="BB63" s="665"/>
      <c r="BC63" s="665"/>
      <c r="BD63" s="665"/>
      <c r="BE63" s="665"/>
      <c r="BF63" s="665"/>
      <c r="BG63" s="665"/>
      <c r="BH63" s="665"/>
    </row>
    <row r="64" spans="1:60" s="663" customFormat="1" ht="38.25" customHeight="1">
      <c r="A64" s="664">
        <v>2</v>
      </c>
      <c r="B64" s="678" t="s">
        <v>132</v>
      </c>
      <c r="C64" s="665"/>
      <c r="D64" s="665"/>
      <c r="E64" s="665"/>
      <c r="F64" s="665"/>
      <c r="G64" s="665"/>
      <c r="H64" s="665"/>
      <c r="I64" s="665"/>
      <c r="J64" s="665"/>
      <c r="K64" s="665"/>
      <c r="L64" s="665"/>
      <c r="M64" s="665"/>
      <c r="N64" s="665"/>
      <c r="O64" s="665"/>
      <c r="P64" s="665"/>
      <c r="Q64" s="665"/>
      <c r="R64" s="665"/>
      <c r="S64" s="665"/>
      <c r="T64" s="665"/>
      <c r="U64" s="665"/>
      <c r="V64" s="665"/>
      <c r="W64" s="665"/>
      <c r="X64" s="665"/>
      <c r="Y64" s="665"/>
      <c r="Z64" s="665"/>
      <c r="AA64" s="665"/>
      <c r="AB64" s="665"/>
      <c r="AC64" s="665"/>
      <c r="AD64" s="665"/>
      <c r="AE64" s="665"/>
      <c r="AF64" s="665"/>
      <c r="AG64" s="665"/>
      <c r="AH64" s="665"/>
      <c r="AI64" s="665"/>
      <c r="AJ64" s="665"/>
      <c r="AK64" s="665"/>
      <c r="AL64" s="665"/>
      <c r="AM64" s="665"/>
      <c r="AN64" s="665"/>
      <c r="AO64" s="665"/>
      <c r="AP64" s="665"/>
      <c r="AQ64" s="665"/>
      <c r="AR64" s="665"/>
      <c r="AS64" s="665"/>
      <c r="AT64" s="665"/>
      <c r="AU64" s="665"/>
      <c r="AV64" s="665"/>
      <c r="AW64" s="665"/>
      <c r="AX64" s="665"/>
      <c r="AY64" s="665"/>
      <c r="AZ64" s="665"/>
      <c r="BA64" s="665"/>
      <c r="BB64" s="665"/>
      <c r="BC64" s="665"/>
      <c r="BD64" s="665"/>
      <c r="BE64" s="665"/>
      <c r="BF64" s="665"/>
      <c r="BG64" s="665"/>
      <c r="BH64" s="665"/>
    </row>
    <row r="65" spans="1:60" ht="15.6">
      <c r="A65" s="662"/>
      <c r="B65" s="681"/>
      <c r="C65" s="679"/>
      <c r="D65" s="679"/>
      <c r="E65" s="679"/>
      <c r="F65" s="679"/>
      <c r="G65" s="679"/>
      <c r="H65" s="679"/>
      <c r="I65" s="679"/>
      <c r="J65" s="679"/>
      <c r="K65" s="679"/>
      <c r="L65" s="679"/>
      <c r="M65" s="679"/>
      <c r="N65" s="679"/>
      <c r="O65" s="679"/>
      <c r="P65" s="679"/>
      <c r="Q65" s="679"/>
      <c r="R65" s="679"/>
      <c r="S65" s="679"/>
      <c r="T65" s="679"/>
      <c r="U65" s="679"/>
      <c r="V65" s="679"/>
      <c r="W65" s="679"/>
      <c r="X65" s="679"/>
      <c r="Y65" s="679"/>
      <c r="Z65" s="679"/>
      <c r="AA65" s="679"/>
      <c r="AB65" s="679"/>
      <c r="AC65" s="679"/>
      <c r="AD65" s="679"/>
      <c r="AE65" s="679"/>
      <c r="AF65" s="679"/>
      <c r="AG65" s="679"/>
      <c r="AH65" s="679"/>
      <c r="AI65" s="679"/>
      <c r="AJ65" s="679"/>
    </row>
    <row r="66" spans="1:60" ht="15.6">
      <c r="A66" s="662"/>
      <c r="B66" s="681"/>
      <c r="C66" s="679"/>
      <c r="D66" s="679"/>
      <c r="E66" s="679"/>
      <c r="F66" s="679"/>
      <c r="G66" s="679"/>
      <c r="H66" s="679"/>
      <c r="I66" s="679"/>
      <c r="J66" s="679"/>
      <c r="K66" s="679"/>
      <c r="L66" s="679"/>
      <c r="M66" s="679"/>
      <c r="N66" s="679"/>
      <c r="O66" s="679"/>
      <c r="P66" s="679"/>
      <c r="Q66" s="679"/>
      <c r="R66" s="679"/>
      <c r="S66" s="679"/>
      <c r="T66" s="679"/>
      <c r="U66" s="679"/>
      <c r="V66" s="679"/>
      <c r="W66" s="679"/>
      <c r="X66" s="679"/>
      <c r="Y66" s="679"/>
      <c r="Z66" s="679"/>
      <c r="AA66" s="679"/>
      <c r="AB66" s="679"/>
      <c r="AC66" s="679"/>
      <c r="AD66" s="679"/>
      <c r="AE66" s="679"/>
      <c r="AF66" s="679"/>
      <c r="AG66" s="679"/>
      <c r="AH66" s="679"/>
      <c r="AI66" s="679"/>
      <c r="AJ66" s="679"/>
    </row>
    <row r="67" spans="1:60" s="663" customFormat="1" ht="15.6">
      <c r="A67" s="662"/>
      <c r="B67" s="681"/>
      <c r="C67" s="679"/>
      <c r="D67" s="679"/>
      <c r="E67" s="679"/>
      <c r="F67" s="679"/>
      <c r="G67" s="679"/>
      <c r="H67" s="679"/>
      <c r="I67" s="679"/>
      <c r="J67" s="679"/>
      <c r="K67" s="679"/>
      <c r="L67" s="679"/>
      <c r="M67" s="679"/>
      <c r="N67" s="679"/>
      <c r="O67" s="679"/>
      <c r="P67" s="679"/>
      <c r="Q67" s="679"/>
      <c r="R67" s="679"/>
      <c r="S67" s="679"/>
      <c r="T67" s="679"/>
      <c r="U67" s="679"/>
      <c r="V67" s="679"/>
      <c r="W67" s="679"/>
      <c r="X67" s="679"/>
      <c r="Y67" s="679"/>
      <c r="Z67" s="679"/>
      <c r="AA67" s="679"/>
      <c r="AB67" s="679"/>
      <c r="AC67" s="679"/>
      <c r="AD67" s="679"/>
      <c r="AE67" s="679"/>
      <c r="AF67" s="679"/>
      <c r="AG67" s="679"/>
      <c r="AH67" s="679"/>
      <c r="AI67" s="679"/>
      <c r="AJ67" s="679"/>
    </row>
    <row r="68" spans="1:60" ht="15.75" customHeight="1">
      <c r="A68" s="662"/>
      <c r="B68" s="681"/>
      <c r="C68" s="679"/>
      <c r="D68" s="679"/>
      <c r="E68" s="679"/>
      <c r="F68" s="679"/>
      <c r="G68" s="679"/>
      <c r="H68" s="679"/>
      <c r="I68" s="679"/>
      <c r="J68" s="679"/>
      <c r="K68" s="679"/>
      <c r="L68" s="679"/>
      <c r="M68" s="679"/>
      <c r="N68" s="679"/>
      <c r="O68" s="679"/>
      <c r="P68" s="679"/>
      <c r="Q68" s="679"/>
      <c r="R68" s="679"/>
      <c r="S68" s="679"/>
      <c r="T68" s="679"/>
      <c r="U68" s="679"/>
      <c r="V68" s="679"/>
      <c r="W68" s="679"/>
      <c r="X68" s="679"/>
      <c r="Y68" s="679"/>
      <c r="Z68" s="679"/>
      <c r="AA68" s="679"/>
      <c r="AB68" s="679"/>
      <c r="AC68" s="679"/>
      <c r="AD68" s="679"/>
      <c r="AE68" s="679"/>
      <c r="AF68" s="679"/>
      <c r="AG68" s="679"/>
      <c r="AH68" s="679"/>
      <c r="AI68" s="679"/>
      <c r="AJ68" s="679"/>
    </row>
    <row r="69" spans="1:60" ht="15.75" customHeight="1">
      <c r="A69" s="662"/>
      <c r="B69" s="681"/>
      <c r="C69" s="679"/>
      <c r="D69" s="679"/>
      <c r="E69" s="679"/>
      <c r="F69" s="679"/>
      <c r="G69" s="679"/>
      <c r="H69" s="679"/>
      <c r="I69" s="679"/>
      <c r="J69" s="679"/>
      <c r="K69" s="679"/>
      <c r="L69" s="679"/>
      <c r="M69" s="679"/>
      <c r="N69" s="679"/>
      <c r="O69" s="679"/>
      <c r="P69" s="679"/>
      <c r="Q69" s="679"/>
      <c r="R69" s="679"/>
      <c r="S69" s="679"/>
      <c r="T69" s="679"/>
      <c r="U69" s="679"/>
      <c r="V69" s="679"/>
      <c r="W69" s="679"/>
      <c r="X69" s="679"/>
      <c r="Y69" s="679"/>
      <c r="Z69" s="679"/>
      <c r="AA69" s="679"/>
      <c r="AB69" s="679"/>
      <c r="AC69" s="679"/>
      <c r="AD69" s="679"/>
      <c r="AE69" s="679"/>
      <c r="AF69" s="679"/>
      <c r="AG69" s="679"/>
      <c r="AH69" s="679"/>
      <c r="AI69" s="679"/>
      <c r="AJ69" s="679"/>
    </row>
    <row r="70" spans="1:60" ht="15.6">
      <c r="A70" s="662"/>
      <c r="B70" s="681"/>
      <c r="C70" s="679"/>
      <c r="D70" s="679"/>
      <c r="E70" s="679"/>
      <c r="F70" s="679"/>
      <c r="G70" s="679"/>
      <c r="H70" s="679"/>
      <c r="I70" s="679"/>
      <c r="J70" s="679"/>
      <c r="K70" s="679"/>
      <c r="L70" s="679"/>
      <c r="M70" s="679"/>
      <c r="N70" s="679"/>
      <c r="O70" s="679"/>
      <c r="P70" s="679"/>
      <c r="Q70" s="679"/>
      <c r="R70" s="679"/>
      <c r="S70" s="679"/>
      <c r="T70" s="679"/>
      <c r="U70" s="679"/>
      <c r="V70" s="679"/>
      <c r="W70" s="679"/>
      <c r="X70" s="679"/>
      <c r="Y70" s="679"/>
      <c r="Z70" s="679"/>
      <c r="AA70" s="679"/>
      <c r="AB70" s="679"/>
      <c r="AC70" s="679"/>
      <c r="AD70" s="679"/>
      <c r="AE70" s="679"/>
      <c r="AF70" s="679"/>
      <c r="AG70" s="679"/>
      <c r="AH70" s="679"/>
      <c r="AI70" s="679"/>
      <c r="AJ70" s="679"/>
    </row>
    <row r="71" spans="1:60" ht="15.6">
      <c r="A71" s="662"/>
      <c r="B71" s="681"/>
      <c r="C71" s="679"/>
      <c r="D71" s="679"/>
      <c r="E71" s="679"/>
      <c r="F71" s="679"/>
      <c r="G71" s="679"/>
      <c r="H71" s="679"/>
      <c r="I71" s="679"/>
      <c r="J71" s="679"/>
      <c r="K71" s="679"/>
      <c r="L71" s="679"/>
      <c r="M71" s="679"/>
      <c r="N71" s="679"/>
      <c r="O71" s="679"/>
      <c r="P71" s="679"/>
      <c r="Q71" s="679"/>
      <c r="R71" s="679"/>
      <c r="S71" s="679"/>
      <c r="T71" s="679"/>
      <c r="U71" s="679"/>
      <c r="V71" s="679"/>
      <c r="W71" s="679"/>
      <c r="X71" s="679"/>
      <c r="Y71" s="679"/>
      <c r="Z71" s="679"/>
      <c r="AA71" s="679"/>
      <c r="AB71" s="679"/>
      <c r="AC71" s="679"/>
      <c r="AD71" s="679"/>
      <c r="AE71" s="679"/>
      <c r="AF71" s="679"/>
      <c r="AG71" s="679"/>
      <c r="AH71" s="679"/>
      <c r="AI71" s="679"/>
      <c r="AJ71" s="679"/>
    </row>
    <row r="72" spans="1:60" ht="18">
      <c r="A72" s="662"/>
      <c r="B72" s="1101" t="s">
        <v>110</v>
      </c>
      <c r="C72" s="1101"/>
      <c r="D72" s="1101"/>
      <c r="E72" s="1101"/>
      <c r="F72" s="1101"/>
      <c r="G72" s="1101"/>
      <c r="H72" s="1101"/>
      <c r="I72" s="1101"/>
      <c r="J72" s="1101"/>
      <c r="K72" s="1101"/>
      <c r="L72" s="1101"/>
      <c r="M72" s="1101"/>
      <c r="N72" s="1101"/>
      <c r="O72" s="1101"/>
      <c r="P72" s="1101"/>
      <c r="Q72" s="1101"/>
      <c r="R72" s="1101"/>
      <c r="S72" s="1101"/>
      <c r="T72" s="1101"/>
      <c r="U72" s="1101"/>
      <c r="V72" s="1101"/>
      <c r="W72" s="1101"/>
      <c r="X72" s="1101"/>
      <c r="Y72" s="679"/>
      <c r="Z72" s="679"/>
      <c r="AA72" s="679"/>
      <c r="AB72" s="679"/>
      <c r="AC72" s="679"/>
      <c r="AD72" s="679"/>
      <c r="AE72" s="679"/>
      <c r="AF72" s="679"/>
      <c r="AG72" s="679"/>
      <c r="AH72" s="679"/>
      <c r="AI72" s="679"/>
      <c r="AJ72" s="679"/>
    </row>
    <row r="73" spans="1:60" ht="18.75" customHeight="1">
      <c r="A73" s="656"/>
      <c r="B73" s="1103" t="s">
        <v>4690</v>
      </c>
      <c r="C73" s="1103"/>
      <c r="D73" s="1103"/>
      <c r="E73" s="1103"/>
      <c r="F73" s="1103"/>
      <c r="G73" s="1103"/>
      <c r="H73" s="1103"/>
      <c r="I73" s="1103"/>
      <c r="J73" s="1103"/>
      <c r="K73" s="1103"/>
      <c r="L73" s="1103"/>
      <c r="M73" s="1103"/>
      <c r="N73" s="1103"/>
      <c r="O73" s="1103"/>
      <c r="P73" s="1103"/>
      <c r="Q73" s="1103"/>
      <c r="R73" s="1103"/>
      <c r="S73" s="1103"/>
      <c r="T73" s="1103"/>
      <c r="U73" s="1103"/>
      <c r="V73" s="1103"/>
      <c r="W73" s="1103"/>
      <c r="X73" s="1103"/>
      <c r="Y73" s="660"/>
      <c r="Z73" s="660"/>
      <c r="AA73" s="660"/>
      <c r="AB73" s="660"/>
      <c r="AC73" s="660"/>
      <c r="AD73" s="660"/>
      <c r="AE73" s="673"/>
      <c r="AF73" s="673"/>
      <c r="AG73" s="673"/>
      <c r="AH73" s="673"/>
      <c r="AI73" s="659"/>
      <c r="AJ73" s="659"/>
    </row>
    <row r="74" spans="1:60" ht="18">
      <c r="A74" s="662"/>
      <c r="B74" s="1104" t="s">
        <v>106</v>
      </c>
      <c r="C74" s="1104"/>
      <c r="D74" s="1104"/>
      <c r="E74" s="1104"/>
      <c r="F74" s="1104"/>
      <c r="G74" s="1104"/>
      <c r="H74" s="1104"/>
      <c r="I74" s="1104"/>
      <c r="J74" s="1104"/>
      <c r="K74" s="1104"/>
      <c r="L74" s="1104"/>
      <c r="M74" s="1104"/>
      <c r="N74" s="1104"/>
      <c r="O74" s="1104"/>
      <c r="P74" s="1104"/>
      <c r="Q74" s="1104"/>
      <c r="R74" s="1104"/>
      <c r="S74" s="1104"/>
      <c r="T74" s="1104"/>
      <c r="U74" s="1104"/>
      <c r="V74" s="1104"/>
      <c r="W74" s="1104"/>
      <c r="X74" s="679"/>
      <c r="Y74" s="679"/>
      <c r="Z74" s="679"/>
      <c r="AA74" s="679"/>
      <c r="AB74" s="679"/>
      <c r="AC74" s="679"/>
      <c r="AD74" s="679"/>
      <c r="AE74" s="679"/>
      <c r="AF74" s="679"/>
      <c r="AG74" s="679"/>
      <c r="AH74" s="679"/>
      <c r="AI74" s="679"/>
      <c r="AJ74" s="679"/>
    </row>
    <row r="75" spans="1:60" ht="15.75" customHeight="1">
      <c r="A75" s="1127" t="s">
        <v>1404</v>
      </c>
      <c r="B75" s="1106" t="s">
        <v>107</v>
      </c>
      <c r="C75" s="1107" t="s">
        <v>113</v>
      </c>
      <c r="D75" s="1107" t="s">
        <v>114</v>
      </c>
      <c r="E75" s="1128" t="s">
        <v>115</v>
      </c>
      <c r="F75" s="1129"/>
      <c r="G75" s="1129"/>
      <c r="H75" s="1130"/>
      <c r="I75" s="1126" t="s">
        <v>163</v>
      </c>
      <c r="J75" s="1126"/>
      <c r="K75" s="1126"/>
      <c r="L75" s="1126"/>
      <c r="M75" s="1126"/>
      <c r="N75" s="1126"/>
      <c r="O75" s="1126"/>
      <c r="P75" s="1126"/>
      <c r="Q75" s="1126"/>
      <c r="R75" s="1126"/>
      <c r="S75" s="1126"/>
      <c r="T75" s="1126"/>
      <c r="U75" s="1126"/>
      <c r="V75" s="1126"/>
      <c r="W75" s="1126"/>
      <c r="X75" s="1126"/>
      <c r="Y75" s="1126"/>
      <c r="Z75" s="1126"/>
      <c r="AA75" s="1126"/>
      <c r="AB75" s="1126"/>
      <c r="AC75" s="1126"/>
      <c r="AD75" s="1126"/>
      <c r="AE75" s="1126"/>
      <c r="AF75" s="1126"/>
      <c r="AG75" s="1126"/>
      <c r="AH75" s="1126"/>
      <c r="AI75" s="1126"/>
      <c r="AJ75" s="1126"/>
      <c r="AK75" s="1126"/>
      <c r="AL75" s="1126"/>
      <c r="AM75" s="1126"/>
      <c r="AN75" s="1126"/>
      <c r="AO75" s="1126"/>
      <c r="AP75" s="1126"/>
      <c r="AQ75" s="1126"/>
      <c r="AR75" s="1126"/>
      <c r="AS75" s="1126"/>
      <c r="AT75" s="1126"/>
      <c r="AU75" s="1126"/>
      <c r="AV75" s="1126"/>
      <c r="AW75" s="1126"/>
      <c r="AX75" s="1126"/>
      <c r="AY75" s="1126"/>
      <c r="AZ75" s="1126"/>
      <c r="BA75" s="1126"/>
      <c r="BB75" s="1126"/>
      <c r="BC75" s="1126"/>
      <c r="BD75" s="1126"/>
      <c r="BE75" s="1126"/>
      <c r="BF75" s="1126"/>
      <c r="BG75" s="1126"/>
      <c r="BH75" s="1126"/>
    </row>
    <row r="76" spans="1:60" ht="15.6">
      <c r="A76" s="1127"/>
      <c r="B76" s="1106"/>
      <c r="C76" s="1107"/>
      <c r="D76" s="1107"/>
      <c r="E76" s="1131"/>
      <c r="F76" s="1132"/>
      <c r="G76" s="1132"/>
      <c r="H76" s="1133"/>
      <c r="I76" s="1124" t="s">
        <v>1451</v>
      </c>
      <c r="J76" s="1125"/>
      <c r="K76" s="1125"/>
      <c r="L76" s="1125"/>
      <c r="M76" s="1124" t="s">
        <v>1439</v>
      </c>
      <c r="N76" s="1125"/>
      <c r="O76" s="1125"/>
      <c r="P76" s="1125"/>
      <c r="Q76" s="1124" t="s">
        <v>1438</v>
      </c>
      <c r="R76" s="1125"/>
      <c r="S76" s="1125"/>
      <c r="T76" s="1123"/>
      <c r="U76" s="1124" t="s">
        <v>1475</v>
      </c>
      <c r="V76" s="1125"/>
      <c r="W76" s="1125"/>
      <c r="X76" s="1123"/>
      <c r="Y76" s="1124" t="s">
        <v>1465</v>
      </c>
      <c r="Z76" s="1125"/>
      <c r="AA76" s="1125"/>
      <c r="AB76" s="1125"/>
      <c r="AC76" s="1124" t="s">
        <v>118</v>
      </c>
      <c r="AD76" s="1125"/>
      <c r="AE76" s="1125"/>
      <c r="AF76" s="1125"/>
      <c r="AG76" s="1124" t="s">
        <v>1450</v>
      </c>
      <c r="AH76" s="1125"/>
      <c r="AI76" s="1125"/>
      <c r="AJ76" s="1125"/>
      <c r="AK76" s="1124" t="s">
        <v>1660</v>
      </c>
      <c r="AL76" s="1125"/>
      <c r="AM76" s="1125"/>
      <c r="AN76" s="1125"/>
      <c r="AO76" s="1124" t="s">
        <v>1642</v>
      </c>
      <c r="AP76" s="1125"/>
      <c r="AQ76" s="1125"/>
      <c r="AR76" s="1125"/>
      <c r="AS76" s="1124" t="s">
        <v>1657</v>
      </c>
      <c r="AT76" s="1125"/>
      <c r="AU76" s="1125"/>
      <c r="AV76" s="1125"/>
      <c r="AW76" s="1124" t="s">
        <v>1639</v>
      </c>
      <c r="AX76" s="1125"/>
      <c r="AY76" s="1125"/>
      <c r="AZ76" s="1125"/>
      <c r="BA76" s="1124" t="s">
        <v>1697</v>
      </c>
      <c r="BB76" s="1125"/>
      <c r="BC76" s="1125"/>
      <c r="BD76" s="1125"/>
      <c r="BE76" s="1126" t="s">
        <v>3654</v>
      </c>
      <c r="BF76" s="1126"/>
      <c r="BG76" s="1126"/>
      <c r="BH76" s="1126"/>
    </row>
    <row r="77" spans="1:60" ht="15.75" customHeight="1">
      <c r="A77" s="1127"/>
      <c r="B77" s="1106"/>
      <c r="C77" s="1107"/>
      <c r="D77" s="1107"/>
      <c r="E77" s="1115" t="s">
        <v>120</v>
      </c>
      <c r="F77" s="1116"/>
      <c r="G77" s="1115" t="s">
        <v>121</v>
      </c>
      <c r="H77" s="1123"/>
      <c r="I77" s="1115" t="s">
        <v>120</v>
      </c>
      <c r="J77" s="1116"/>
      <c r="K77" s="1115" t="s">
        <v>121</v>
      </c>
      <c r="L77" s="1123"/>
      <c r="M77" s="1115" t="s">
        <v>120</v>
      </c>
      <c r="N77" s="1116"/>
      <c r="O77" s="1115" t="s">
        <v>121</v>
      </c>
      <c r="P77" s="1123"/>
      <c r="Q77" s="1115" t="s">
        <v>120</v>
      </c>
      <c r="R77" s="1116"/>
      <c r="S77" s="1115" t="s">
        <v>121</v>
      </c>
      <c r="T77" s="1123"/>
      <c r="U77" s="1115" t="s">
        <v>120</v>
      </c>
      <c r="V77" s="1116"/>
      <c r="W77" s="1115" t="s">
        <v>121</v>
      </c>
      <c r="X77" s="1123"/>
      <c r="Y77" s="1115" t="s">
        <v>120</v>
      </c>
      <c r="Z77" s="1116"/>
      <c r="AA77" s="1115" t="s">
        <v>121</v>
      </c>
      <c r="AB77" s="1123"/>
      <c r="AC77" s="1115" t="s">
        <v>120</v>
      </c>
      <c r="AD77" s="1116"/>
      <c r="AE77" s="1115" t="s">
        <v>121</v>
      </c>
      <c r="AF77" s="1123"/>
      <c r="AG77" s="1115" t="s">
        <v>120</v>
      </c>
      <c r="AH77" s="1116"/>
      <c r="AI77" s="1115" t="s">
        <v>121</v>
      </c>
      <c r="AJ77" s="1123"/>
      <c r="AK77" s="1115" t="s">
        <v>120</v>
      </c>
      <c r="AL77" s="1116"/>
      <c r="AM77" s="1115" t="s">
        <v>121</v>
      </c>
      <c r="AN77" s="1123"/>
      <c r="AO77" s="1115" t="s">
        <v>120</v>
      </c>
      <c r="AP77" s="1116"/>
      <c r="AQ77" s="1115" t="s">
        <v>121</v>
      </c>
      <c r="AR77" s="1123"/>
      <c r="AS77" s="1115" t="s">
        <v>120</v>
      </c>
      <c r="AT77" s="1116"/>
      <c r="AU77" s="1115" t="s">
        <v>121</v>
      </c>
      <c r="AV77" s="1123"/>
      <c r="AW77" s="1115" t="s">
        <v>120</v>
      </c>
      <c r="AX77" s="1116"/>
      <c r="AY77" s="1115" t="s">
        <v>121</v>
      </c>
      <c r="AZ77" s="1123"/>
      <c r="BA77" s="1115" t="s">
        <v>120</v>
      </c>
      <c r="BB77" s="1116"/>
      <c r="BC77" s="1115" t="s">
        <v>121</v>
      </c>
      <c r="BD77" s="1123"/>
      <c r="BE77" s="1115" t="s">
        <v>120</v>
      </c>
      <c r="BF77" s="1116"/>
      <c r="BG77" s="1115" t="s">
        <v>121</v>
      </c>
      <c r="BH77" s="1123"/>
    </row>
    <row r="78" spans="1:60" ht="102" customHeight="1">
      <c r="A78" s="1127"/>
      <c r="B78" s="1106"/>
      <c r="C78" s="1107"/>
      <c r="D78" s="1107"/>
      <c r="E78" s="847" t="s">
        <v>122</v>
      </c>
      <c r="F78" s="848" t="s">
        <v>123</v>
      </c>
      <c r="G78" s="847" t="s">
        <v>124</v>
      </c>
      <c r="H78" s="848" t="s">
        <v>123</v>
      </c>
      <c r="I78" s="847" t="s">
        <v>122</v>
      </c>
      <c r="J78" s="848" t="s">
        <v>123</v>
      </c>
      <c r="K78" s="847" t="s">
        <v>124</v>
      </c>
      <c r="L78" s="848" t="s">
        <v>123</v>
      </c>
      <c r="M78" s="847" t="s">
        <v>122</v>
      </c>
      <c r="N78" s="848" t="s">
        <v>123</v>
      </c>
      <c r="O78" s="847" t="s">
        <v>124</v>
      </c>
      <c r="P78" s="848" t="s">
        <v>123</v>
      </c>
      <c r="Q78" s="847" t="s">
        <v>122</v>
      </c>
      <c r="R78" s="848" t="s">
        <v>123</v>
      </c>
      <c r="S78" s="847" t="s">
        <v>124</v>
      </c>
      <c r="T78" s="848" t="s">
        <v>123</v>
      </c>
      <c r="U78" s="847" t="s">
        <v>122</v>
      </c>
      <c r="V78" s="848" t="s">
        <v>123</v>
      </c>
      <c r="W78" s="847" t="s">
        <v>124</v>
      </c>
      <c r="X78" s="848" t="s">
        <v>123</v>
      </c>
      <c r="Y78" s="847" t="s">
        <v>122</v>
      </c>
      <c r="Z78" s="848" t="s">
        <v>123</v>
      </c>
      <c r="AA78" s="847" t="s">
        <v>124</v>
      </c>
      <c r="AB78" s="848" t="s">
        <v>123</v>
      </c>
      <c r="AC78" s="847" t="s">
        <v>122</v>
      </c>
      <c r="AD78" s="848" t="s">
        <v>123</v>
      </c>
      <c r="AE78" s="847" t="s">
        <v>124</v>
      </c>
      <c r="AF78" s="848" t="s">
        <v>123</v>
      </c>
      <c r="AG78" s="847" t="s">
        <v>122</v>
      </c>
      <c r="AH78" s="848" t="s">
        <v>123</v>
      </c>
      <c r="AI78" s="847" t="s">
        <v>124</v>
      </c>
      <c r="AJ78" s="848" t="s">
        <v>123</v>
      </c>
      <c r="AK78" s="847" t="s">
        <v>122</v>
      </c>
      <c r="AL78" s="848" t="s">
        <v>123</v>
      </c>
      <c r="AM78" s="847" t="s">
        <v>124</v>
      </c>
      <c r="AN78" s="848" t="s">
        <v>123</v>
      </c>
      <c r="AO78" s="847" t="s">
        <v>122</v>
      </c>
      <c r="AP78" s="848" t="s">
        <v>123</v>
      </c>
      <c r="AQ78" s="847" t="s">
        <v>124</v>
      </c>
      <c r="AR78" s="848" t="s">
        <v>123</v>
      </c>
      <c r="AS78" s="847" t="s">
        <v>122</v>
      </c>
      <c r="AT78" s="848" t="s">
        <v>123</v>
      </c>
      <c r="AU78" s="847" t="s">
        <v>124</v>
      </c>
      <c r="AV78" s="848" t="s">
        <v>123</v>
      </c>
      <c r="AW78" s="847" t="s">
        <v>122</v>
      </c>
      <c r="AX78" s="848" t="s">
        <v>123</v>
      </c>
      <c r="AY78" s="847" t="s">
        <v>124</v>
      </c>
      <c r="AZ78" s="848" t="s">
        <v>123</v>
      </c>
      <c r="BA78" s="847" t="s">
        <v>122</v>
      </c>
      <c r="BB78" s="848" t="s">
        <v>123</v>
      </c>
      <c r="BC78" s="847" t="s">
        <v>124</v>
      </c>
      <c r="BD78" s="848" t="s">
        <v>123</v>
      </c>
      <c r="BE78" s="847" t="s">
        <v>122</v>
      </c>
      <c r="BF78" s="848" t="s">
        <v>123</v>
      </c>
      <c r="BG78" s="847" t="s">
        <v>124</v>
      </c>
      <c r="BH78" s="848" t="s">
        <v>123</v>
      </c>
    </row>
    <row r="79" spans="1:60" ht="51" customHeight="1">
      <c r="A79" s="854"/>
      <c r="B79" s="850" t="s">
        <v>4691</v>
      </c>
      <c r="C79" s="851" t="s">
        <v>4692</v>
      </c>
      <c r="D79" s="851" t="s">
        <v>4693</v>
      </c>
      <c r="E79" s="851" t="s">
        <v>4694</v>
      </c>
      <c r="F79" s="851" t="s">
        <v>4695</v>
      </c>
      <c r="G79" s="851" t="s">
        <v>4696</v>
      </c>
      <c r="H79" s="851" t="s">
        <v>4697</v>
      </c>
      <c r="I79" s="851" t="s">
        <v>4698</v>
      </c>
      <c r="J79" s="851" t="s">
        <v>4699</v>
      </c>
      <c r="K79" s="851" t="s">
        <v>4700</v>
      </c>
      <c r="L79" s="851" t="s">
        <v>4701</v>
      </c>
      <c r="M79" s="851" t="s">
        <v>4702</v>
      </c>
      <c r="N79" s="851" t="s">
        <v>4703</v>
      </c>
      <c r="O79" s="851" t="s">
        <v>4704</v>
      </c>
      <c r="P79" s="851" t="s">
        <v>4705</v>
      </c>
      <c r="Q79" s="851" t="s">
        <v>4706</v>
      </c>
      <c r="R79" s="851" t="s">
        <v>4707</v>
      </c>
      <c r="S79" s="851" t="s">
        <v>4708</v>
      </c>
      <c r="T79" s="851" t="s">
        <v>4709</v>
      </c>
      <c r="U79" s="851" t="s">
        <v>4710</v>
      </c>
      <c r="V79" s="851" t="s">
        <v>4711</v>
      </c>
      <c r="W79" s="851" t="s">
        <v>4712</v>
      </c>
      <c r="X79" s="851" t="s">
        <v>4713</v>
      </c>
      <c r="Y79" s="851" t="s">
        <v>4714</v>
      </c>
      <c r="Z79" s="851" t="s">
        <v>4715</v>
      </c>
      <c r="AA79" s="851" t="s">
        <v>4716</v>
      </c>
      <c r="AB79" s="851" t="s">
        <v>4717</v>
      </c>
      <c r="AC79" s="851" t="s">
        <v>4718</v>
      </c>
      <c r="AD79" s="851" t="s">
        <v>4719</v>
      </c>
      <c r="AE79" s="851" t="s">
        <v>4720</v>
      </c>
      <c r="AF79" s="851" t="s">
        <v>4721</v>
      </c>
      <c r="AG79" s="851" t="s">
        <v>4722</v>
      </c>
      <c r="AH79" s="851" t="s">
        <v>4723</v>
      </c>
      <c r="AI79" s="851" t="s">
        <v>4724</v>
      </c>
      <c r="AJ79" s="851" t="s">
        <v>4725</v>
      </c>
      <c r="AK79" s="851" t="s">
        <v>4718</v>
      </c>
      <c r="AL79" s="851" t="s">
        <v>4719</v>
      </c>
      <c r="AM79" s="851" t="s">
        <v>4720</v>
      </c>
      <c r="AN79" s="851" t="s">
        <v>4721</v>
      </c>
      <c r="AO79" s="851" t="s">
        <v>4722</v>
      </c>
      <c r="AP79" s="851" t="s">
        <v>4723</v>
      </c>
      <c r="AQ79" s="851" t="s">
        <v>4724</v>
      </c>
      <c r="AR79" s="851" t="s">
        <v>4725</v>
      </c>
      <c r="AS79" s="851" t="s">
        <v>4718</v>
      </c>
      <c r="AT79" s="851" t="s">
        <v>4719</v>
      </c>
      <c r="AU79" s="851" t="s">
        <v>4720</v>
      </c>
      <c r="AV79" s="851" t="s">
        <v>4721</v>
      </c>
      <c r="AW79" s="851" t="s">
        <v>4722</v>
      </c>
      <c r="AX79" s="851" t="s">
        <v>4723</v>
      </c>
      <c r="AY79" s="851" t="s">
        <v>4724</v>
      </c>
      <c r="AZ79" s="851" t="s">
        <v>4725</v>
      </c>
      <c r="BA79" s="851" t="s">
        <v>4718</v>
      </c>
      <c r="BB79" s="851" t="s">
        <v>4719</v>
      </c>
      <c r="BC79" s="851" t="s">
        <v>4720</v>
      </c>
      <c r="BD79" s="851" t="s">
        <v>4721</v>
      </c>
      <c r="BE79" s="851" t="s">
        <v>4722</v>
      </c>
      <c r="BF79" s="851" t="s">
        <v>4723</v>
      </c>
      <c r="BG79" s="851" t="s">
        <v>4724</v>
      </c>
      <c r="BH79" s="851" t="s">
        <v>4725</v>
      </c>
    </row>
    <row r="80" spans="1:60" ht="15.6">
      <c r="A80" s="664">
        <v>1</v>
      </c>
      <c r="B80" s="676"/>
      <c r="C80" s="665"/>
      <c r="D80" s="665"/>
      <c r="E80" s="665"/>
      <c r="F80" s="665"/>
      <c r="G80" s="665"/>
      <c r="H80" s="665"/>
      <c r="I80" s="665"/>
      <c r="J80" s="665"/>
      <c r="K80" s="665"/>
      <c r="L80" s="665"/>
      <c r="M80" s="665"/>
      <c r="N80" s="665"/>
      <c r="O80" s="665"/>
      <c r="P80" s="665"/>
      <c r="Q80" s="665"/>
      <c r="R80" s="665"/>
      <c r="S80" s="665"/>
      <c r="T80" s="665"/>
      <c r="U80" s="665"/>
      <c r="V80" s="665"/>
      <c r="W80" s="665"/>
      <c r="X80" s="665"/>
      <c r="Y80" s="665"/>
      <c r="Z80" s="665"/>
      <c r="AA80" s="665"/>
      <c r="AB80" s="665"/>
      <c r="AC80" s="665"/>
      <c r="AD80" s="665"/>
      <c r="AE80" s="665"/>
      <c r="AF80" s="665"/>
      <c r="AG80" s="665"/>
      <c r="AH80" s="665"/>
      <c r="AI80" s="665"/>
      <c r="AJ80" s="665"/>
      <c r="AK80" s="665"/>
      <c r="AL80" s="665"/>
      <c r="AM80" s="665"/>
      <c r="AN80" s="665"/>
      <c r="AO80" s="665"/>
      <c r="AP80" s="665"/>
      <c r="AQ80" s="665"/>
      <c r="AR80" s="665"/>
      <c r="AS80" s="665"/>
      <c r="AT80" s="665"/>
      <c r="AU80" s="665"/>
      <c r="AV80" s="665"/>
      <c r="AW80" s="665"/>
      <c r="AX80" s="665"/>
      <c r="AY80" s="665"/>
      <c r="AZ80" s="665"/>
      <c r="BA80" s="665"/>
      <c r="BB80" s="665"/>
      <c r="BC80" s="665"/>
      <c r="BD80" s="665"/>
      <c r="BE80" s="665"/>
      <c r="BF80" s="665"/>
      <c r="BG80" s="665"/>
      <c r="BH80" s="665"/>
    </row>
    <row r="81" spans="1:60" ht="31.2">
      <c r="A81" s="664">
        <v>2</v>
      </c>
      <c r="B81" s="678" t="s">
        <v>132</v>
      </c>
      <c r="C81" s="665"/>
      <c r="D81" s="665"/>
      <c r="E81" s="665"/>
      <c r="F81" s="665"/>
      <c r="G81" s="665"/>
      <c r="H81" s="665"/>
      <c r="I81" s="665"/>
      <c r="J81" s="665"/>
      <c r="K81" s="665"/>
      <c r="L81" s="665"/>
      <c r="M81" s="665"/>
      <c r="N81" s="665"/>
      <c r="O81" s="665"/>
      <c r="P81" s="665"/>
      <c r="Q81" s="665"/>
      <c r="R81" s="665"/>
      <c r="S81" s="665"/>
      <c r="T81" s="665"/>
      <c r="U81" s="665"/>
      <c r="V81" s="665"/>
      <c r="W81" s="665"/>
      <c r="X81" s="665"/>
      <c r="Y81" s="665"/>
      <c r="Z81" s="665"/>
      <c r="AA81" s="665"/>
      <c r="AB81" s="665"/>
      <c r="AC81" s="665"/>
      <c r="AD81" s="665"/>
      <c r="AE81" s="665"/>
      <c r="AF81" s="665"/>
      <c r="AG81" s="665"/>
      <c r="AH81" s="665"/>
      <c r="AI81" s="665"/>
      <c r="AJ81" s="665"/>
      <c r="AK81" s="665"/>
      <c r="AL81" s="665"/>
      <c r="AM81" s="665"/>
      <c r="AN81" s="665"/>
      <c r="AO81" s="665"/>
      <c r="AP81" s="665"/>
      <c r="AQ81" s="665"/>
      <c r="AR81" s="665"/>
      <c r="AS81" s="665"/>
      <c r="AT81" s="665"/>
      <c r="AU81" s="665"/>
      <c r="AV81" s="665"/>
      <c r="AW81" s="665"/>
      <c r="AX81" s="665"/>
      <c r="AY81" s="665"/>
      <c r="AZ81" s="665"/>
      <c r="BA81" s="665"/>
      <c r="BB81" s="665"/>
      <c r="BC81" s="665"/>
      <c r="BD81" s="665"/>
      <c r="BE81" s="665"/>
      <c r="BF81" s="665"/>
      <c r="BG81" s="665"/>
      <c r="BH81" s="665"/>
    </row>
    <row r="82" spans="1:60" ht="15.6">
      <c r="A82" s="662"/>
      <c r="B82" s="681"/>
      <c r="C82" s="679"/>
      <c r="D82" s="679"/>
      <c r="E82" s="679"/>
      <c r="F82" s="679"/>
      <c r="G82" s="679"/>
      <c r="H82" s="679"/>
      <c r="I82" s="679"/>
      <c r="J82" s="679"/>
      <c r="K82" s="679"/>
      <c r="L82" s="679"/>
      <c r="M82" s="679"/>
      <c r="N82" s="679"/>
      <c r="O82" s="679"/>
      <c r="P82" s="679"/>
      <c r="Q82" s="679"/>
      <c r="R82" s="679"/>
      <c r="S82" s="679"/>
      <c r="T82" s="679"/>
      <c r="U82" s="679"/>
      <c r="V82" s="679"/>
      <c r="W82" s="679"/>
      <c r="X82" s="679"/>
      <c r="Y82" s="679"/>
      <c r="Z82" s="679"/>
      <c r="AA82" s="679"/>
      <c r="AB82" s="679"/>
      <c r="AC82" s="679"/>
      <c r="AD82" s="679"/>
      <c r="AE82" s="679"/>
      <c r="AF82" s="679"/>
      <c r="AG82" s="679"/>
      <c r="AH82" s="679"/>
      <c r="AI82" s="679"/>
      <c r="AJ82" s="679"/>
    </row>
    <row r="83" spans="1:60" ht="15.6">
      <c r="A83" s="662"/>
      <c r="B83" s="681"/>
      <c r="C83" s="679"/>
      <c r="D83" s="679"/>
      <c r="E83" s="679"/>
      <c r="F83" s="679"/>
      <c r="G83" s="679"/>
      <c r="H83" s="679"/>
      <c r="I83" s="679"/>
      <c r="J83" s="679"/>
      <c r="K83" s="679"/>
      <c r="L83" s="679"/>
      <c r="M83" s="679"/>
      <c r="N83" s="679"/>
      <c r="O83" s="679"/>
      <c r="P83" s="679"/>
      <c r="Q83" s="679"/>
      <c r="R83" s="679"/>
      <c r="S83" s="679"/>
      <c r="T83" s="679"/>
      <c r="U83" s="679"/>
      <c r="V83" s="679"/>
      <c r="W83" s="679"/>
      <c r="X83" s="679"/>
      <c r="Y83" s="679"/>
      <c r="Z83" s="679"/>
      <c r="AA83" s="679"/>
      <c r="AB83" s="679"/>
      <c r="AC83" s="679"/>
      <c r="AD83" s="679"/>
      <c r="AE83" s="679"/>
      <c r="AF83" s="679"/>
      <c r="AG83" s="679"/>
      <c r="AH83" s="679"/>
      <c r="AI83" s="679"/>
      <c r="AJ83" s="679"/>
    </row>
    <row r="84" spans="1:60" ht="15.6">
      <c r="A84" s="662"/>
      <c r="B84" s="681"/>
      <c r="C84" s="679"/>
      <c r="D84" s="679"/>
      <c r="E84" s="679"/>
      <c r="F84" s="679"/>
      <c r="G84" s="679"/>
      <c r="H84" s="679"/>
      <c r="I84" s="679"/>
      <c r="J84" s="679"/>
      <c r="K84" s="679"/>
      <c r="L84" s="679"/>
      <c r="M84" s="679"/>
      <c r="N84" s="679"/>
      <c r="O84" s="679"/>
      <c r="P84" s="679"/>
      <c r="Q84" s="679"/>
      <c r="R84" s="679"/>
      <c r="S84" s="679"/>
      <c r="T84" s="679"/>
      <c r="U84" s="679"/>
      <c r="V84" s="679"/>
      <c r="W84" s="679"/>
      <c r="X84" s="679"/>
      <c r="Y84" s="679"/>
      <c r="Z84" s="679"/>
      <c r="AA84" s="679"/>
      <c r="AB84" s="679"/>
      <c r="AC84" s="679"/>
      <c r="AD84" s="679"/>
      <c r="AE84" s="679"/>
      <c r="AF84" s="679"/>
      <c r="AG84" s="679"/>
      <c r="AH84" s="679"/>
      <c r="AI84" s="679"/>
      <c r="AJ84" s="679"/>
    </row>
    <row r="85" spans="1:60" ht="15.6">
      <c r="A85" s="662"/>
      <c r="B85" s="681"/>
      <c r="C85" s="679"/>
      <c r="D85" s="679"/>
      <c r="E85" s="679"/>
      <c r="F85" s="679"/>
      <c r="G85" s="679"/>
      <c r="H85" s="679"/>
      <c r="I85" s="679"/>
      <c r="J85" s="679"/>
      <c r="K85" s="679"/>
      <c r="L85" s="679"/>
      <c r="M85" s="679"/>
      <c r="N85" s="679"/>
      <c r="O85" s="679"/>
      <c r="P85" s="679"/>
      <c r="Q85" s="679"/>
      <c r="R85" s="679"/>
      <c r="S85" s="679"/>
      <c r="T85" s="679"/>
      <c r="U85" s="679"/>
      <c r="V85" s="679"/>
      <c r="W85" s="679"/>
      <c r="X85" s="679"/>
      <c r="Y85" s="679"/>
      <c r="Z85" s="679"/>
      <c r="AA85" s="679"/>
      <c r="AB85" s="679"/>
      <c r="AC85" s="679"/>
      <c r="AD85" s="679"/>
      <c r="AE85" s="679"/>
      <c r="AF85" s="679"/>
      <c r="AG85" s="679"/>
      <c r="AH85" s="679"/>
      <c r="AI85" s="679"/>
      <c r="AJ85" s="679"/>
    </row>
    <row r="86" spans="1:60" ht="15.6">
      <c r="A86" s="662"/>
      <c r="B86" s="681"/>
      <c r="C86" s="679"/>
      <c r="D86" s="679"/>
      <c r="E86" s="679"/>
      <c r="F86" s="679"/>
      <c r="G86" s="679"/>
      <c r="H86" s="679"/>
      <c r="I86" s="679"/>
      <c r="J86" s="679"/>
      <c r="K86" s="679"/>
      <c r="L86" s="679"/>
      <c r="M86" s="679"/>
      <c r="N86" s="679"/>
      <c r="O86" s="679"/>
      <c r="P86" s="679"/>
      <c r="Q86" s="679"/>
      <c r="R86" s="679"/>
      <c r="S86" s="679"/>
      <c r="T86" s="679"/>
      <c r="U86" s="679"/>
      <c r="V86" s="679"/>
      <c r="W86" s="679"/>
      <c r="X86" s="679"/>
      <c r="Y86" s="679"/>
      <c r="Z86" s="679"/>
      <c r="AA86" s="679"/>
      <c r="AB86" s="679"/>
      <c r="AC86" s="679"/>
      <c r="AD86" s="679"/>
      <c r="AE86" s="679"/>
      <c r="AF86" s="679"/>
      <c r="AG86" s="679"/>
      <c r="AH86" s="679"/>
      <c r="AI86" s="679"/>
      <c r="AJ86" s="679"/>
    </row>
    <row r="87" spans="1:60" ht="15.6">
      <c r="A87" s="662"/>
      <c r="B87" s="681"/>
      <c r="C87" s="679"/>
      <c r="D87" s="679"/>
      <c r="E87" s="679"/>
      <c r="F87" s="679"/>
      <c r="G87" s="679"/>
      <c r="H87" s="679"/>
      <c r="I87" s="679"/>
      <c r="J87" s="679"/>
      <c r="K87" s="679"/>
      <c r="L87" s="679"/>
      <c r="M87" s="679"/>
      <c r="N87" s="679"/>
      <c r="O87" s="679"/>
      <c r="P87" s="679"/>
      <c r="Q87" s="679"/>
      <c r="R87" s="679"/>
      <c r="S87" s="679"/>
      <c r="T87" s="679"/>
      <c r="U87" s="679"/>
      <c r="V87" s="679"/>
      <c r="W87" s="679"/>
      <c r="X87" s="679"/>
      <c r="Y87" s="679"/>
      <c r="Z87" s="679"/>
      <c r="AA87" s="679"/>
      <c r="AB87" s="679"/>
      <c r="AC87" s="679"/>
      <c r="AD87" s="679"/>
      <c r="AE87" s="679"/>
      <c r="AF87" s="679"/>
      <c r="AG87" s="679"/>
      <c r="AH87" s="679"/>
      <c r="AI87" s="679"/>
      <c r="AJ87" s="679"/>
    </row>
    <row r="88" spans="1:60" ht="15.6">
      <c r="A88" s="662"/>
      <c r="B88" s="681"/>
      <c r="C88" s="679"/>
      <c r="D88" s="679"/>
      <c r="E88" s="679"/>
      <c r="F88" s="679"/>
      <c r="G88" s="679"/>
      <c r="H88" s="679"/>
      <c r="I88" s="679"/>
      <c r="J88" s="679"/>
      <c r="K88" s="679"/>
      <c r="L88" s="679"/>
      <c r="M88" s="679"/>
      <c r="N88" s="679"/>
      <c r="O88" s="679"/>
      <c r="P88" s="679"/>
      <c r="Q88" s="679"/>
      <c r="R88" s="679"/>
      <c r="S88" s="679"/>
      <c r="T88" s="679"/>
      <c r="U88" s="679"/>
      <c r="V88" s="679"/>
      <c r="W88" s="679"/>
      <c r="X88" s="679"/>
      <c r="Y88" s="679"/>
      <c r="Z88" s="679"/>
      <c r="AA88" s="679"/>
      <c r="AB88" s="679"/>
      <c r="AC88" s="679"/>
      <c r="AD88" s="679"/>
      <c r="AE88" s="679"/>
      <c r="AF88" s="679"/>
      <c r="AG88" s="679"/>
      <c r="AH88" s="679"/>
      <c r="AI88" s="679"/>
      <c r="AJ88" s="679"/>
    </row>
    <row r="89" spans="1:60" ht="15.6">
      <c r="A89" s="662"/>
      <c r="B89" s="681"/>
      <c r="C89" s="679"/>
      <c r="D89" s="679"/>
      <c r="E89" s="679"/>
      <c r="F89" s="679"/>
      <c r="G89" s="679"/>
      <c r="H89" s="679"/>
      <c r="I89" s="679"/>
      <c r="J89" s="679"/>
      <c r="K89" s="679"/>
      <c r="L89" s="679"/>
      <c r="M89" s="679"/>
      <c r="N89" s="679"/>
      <c r="O89" s="679"/>
      <c r="P89" s="679"/>
      <c r="Q89" s="679"/>
      <c r="R89" s="679"/>
      <c r="S89" s="679"/>
      <c r="T89" s="679"/>
      <c r="U89" s="679"/>
      <c r="V89" s="679"/>
      <c r="W89" s="679"/>
      <c r="X89" s="679"/>
      <c r="Y89" s="679"/>
      <c r="Z89" s="679"/>
      <c r="AA89" s="679"/>
      <c r="AB89" s="679"/>
      <c r="AC89" s="679"/>
      <c r="AD89" s="679"/>
      <c r="AE89" s="679"/>
      <c r="AF89" s="679"/>
      <c r="AG89" s="679"/>
      <c r="AH89" s="679"/>
      <c r="AI89" s="679"/>
      <c r="AJ89" s="679"/>
    </row>
    <row r="90" spans="1:60" ht="18">
      <c r="A90" s="662"/>
      <c r="B90" s="1101" t="s">
        <v>110</v>
      </c>
      <c r="C90" s="1101"/>
      <c r="D90" s="1101"/>
      <c r="E90" s="1101"/>
      <c r="F90" s="1101"/>
      <c r="G90" s="1101"/>
      <c r="H90" s="1101"/>
      <c r="I90" s="1101"/>
      <c r="J90" s="1101"/>
      <c r="K90" s="1101"/>
      <c r="L90" s="1101"/>
      <c r="M90" s="1101"/>
      <c r="N90" s="1101"/>
      <c r="O90" s="1101"/>
      <c r="P90" s="1101"/>
      <c r="Q90" s="1101"/>
      <c r="R90" s="1101"/>
      <c r="S90" s="1101"/>
      <c r="T90" s="1101"/>
      <c r="U90" s="1101"/>
      <c r="V90" s="1101"/>
      <c r="W90" s="1101"/>
      <c r="X90" s="1101"/>
      <c r="Y90" s="679"/>
      <c r="Z90" s="679"/>
      <c r="AA90" s="679"/>
      <c r="AB90" s="679"/>
      <c r="AC90" s="679"/>
      <c r="AD90" s="679"/>
      <c r="AE90" s="679"/>
      <c r="AF90" s="679"/>
      <c r="AG90" s="679"/>
      <c r="AH90" s="679"/>
      <c r="AI90" s="679"/>
      <c r="AJ90" s="679"/>
    </row>
    <row r="91" spans="1:60" ht="18.75" customHeight="1">
      <c r="A91" s="656"/>
      <c r="B91" s="1103" t="s">
        <v>4726</v>
      </c>
      <c r="C91" s="1103"/>
      <c r="D91" s="1103"/>
      <c r="E91" s="1103"/>
      <c r="F91" s="1103"/>
      <c r="G91" s="1103"/>
      <c r="H91" s="1103"/>
      <c r="I91" s="1103"/>
      <c r="J91" s="1103"/>
      <c r="K91" s="1103"/>
      <c r="L91" s="1103"/>
      <c r="M91" s="1103"/>
      <c r="N91" s="1103"/>
      <c r="O91" s="1103"/>
      <c r="P91" s="1103"/>
      <c r="Q91" s="1103"/>
      <c r="R91" s="1103"/>
      <c r="S91" s="1103"/>
      <c r="T91" s="1103"/>
      <c r="U91" s="1103"/>
      <c r="V91" s="1103"/>
      <c r="W91" s="1103"/>
      <c r="X91" s="1103"/>
      <c r="Y91" s="660"/>
      <c r="Z91" s="660"/>
      <c r="AA91" s="660"/>
      <c r="AB91" s="660"/>
      <c r="AC91" s="660"/>
      <c r="AD91" s="660"/>
      <c r="AE91" s="673"/>
      <c r="AF91" s="673"/>
      <c r="AG91" s="673"/>
      <c r="AH91" s="673"/>
      <c r="AI91" s="659"/>
      <c r="AJ91" s="659"/>
    </row>
    <row r="92" spans="1:60" ht="18">
      <c r="A92" s="625"/>
      <c r="B92" s="1104" t="s">
        <v>106</v>
      </c>
      <c r="C92" s="1104"/>
      <c r="D92" s="1104"/>
      <c r="E92" s="1104"/>
      <c r="F92" s="1104"/>
      <c r="G92" s="1104"/>
      <c r="H92" s="1104"/>
      <c r="I92" s="1104"/>
      <c r="J92" s="1104"/>
      <c r="K92" s="1104"/>
      <c r="L92" s="1104"/>
      <c r="M92" s="1104"/>
      <c r="N92" s="1104"/>
      <c r="O92" s="1104"/>
      <c r="P92" s="1104"/>
      <c r="Q92" s="1104"/>
      <c r="R92" s="1104"/>
      <c r="S92" s="1104"/>
      <c r="T92" s="1104"/>
      <c r="U92" s="1104"/>
      <c r="V92" s="1104"/>
      <c r="W92" s="1104"/>
      <c r="X92" s="671"/>
      <c r="Y92" s="671"/>
      <c r="Z92" s="671"/>
      <c r="AA92" s="671"/>
      <c r="AB92" s="671"/>
      <c r="AC92" s="671"/>
      <c r="AD92" s="671"/>
    </row>
    <row r="93" spans="1:60" ht="15.75" customHeight="1">
      <c r="A93" s="1127" t="s">
        <v>1404</v>
      </c>
      <c r="B93" s="1106" t="s">
        <v>107</v>
      </c>
      <c r="C93" s="1107" t="s">
        <v>113</v>
      </c>
      <c r="D93" s="1107" t="s">
        <v>114</v>
      </c>
      <c r="E93" s="1128" t="s">
        <v>115</v>
      </c>
      <c r="F93" s="1129"/>
      <c r="G93" s="1129"/>
      <c r="H93" s="1130"/>
      <c r="I93" s="1126" t="s">
        <v>163</v>
      </c>
      <c r="J93" s="1126"/>
      <c r="K93" s="1126"/>
      <c r="L93" s="1126"/>
      <c r="M93" s="1126"/>
      <c r="N93" s="1126"/>
      <c r="O93" s="1126"/>
      <c r="P93" s="1126"/>
      <c r="Q93" s="1126"/>
      <c r="R93" s="1126"/>
      <c r="S93" s="1126"/>
      <c r="T93" s="1126"/>
      <c r="U93" s="1126"/>
      <c r="V93" s="1126"/>
      <c r="W93" s="1126"/>
      <c r="X93" s="1126"/>
      <c r="Y93" s="1126"/>
      <c r="Z93" s="1126"/>
      <c r="AA93" s="1126"/>
      <c r="AB93" s="1126"/>
      <c r="AC93" s="1126"/>
      <c r="AD93" s="1126"/>
      <c r="AE93" s="1126"/>
      <c r="AF93" s="1126"/>
      <c r="AG93" s="1126"/>
      <c r="AH93" s="1126"/>
      <c r="AI93" s="1126"/>
      <c r="AJ93" s="1126"/>
      <c r="AK93" s="1126"/>
      <c r="AL93" s="1126"/>
      <c r="AM93" s="1126"/>
      <c r="AN93" s="1126"/>
      <c r="AO93" s="1126"/>
      <c r="AP93" s="1126"/>
      <c r="AQ93" s="1126"/>
      <c r="AR93" s="1126"/>
      <c r="AS93" s="1126"/>
      <c r="AT93" s="1126"/>
      <c r="AU93" s="1126"/>
      <c r="AV93" s="1126"/>
      <c r="AW93" s="1126"/>
      <c r="AX93" s="1126"/>
      <c r="AY93" s="1126"/>
      <c r="AZ93" s="1126"/>
      <c r="BA93" s="1126"/>
      <c r="BB93" s="1126"/>
      <c r="BC93" s="1126"/>
      <c r="BD93" s="1126"/>
      <c r="BE93" s="1126"/>
      <c r="BF93" s="1126"/>
      <c r="BG93" s="1126"/>
      <c r="BH93" s="1126"/>
    </row>
    <row r="94" spans="1:60" ht="15.6">
      <c r="A94" s="1127"/>
      <c r="B94" s="1106"/>
      <c r="C94" s="1107"/>
      <c r="D94" s="1107"/>
      <c r="E94" s="1131"/>
      <c r="F94" s="1132"/>
      <c r="G94" s="1132"/>
      <c r="H94" s="1133"/>
      <c r="I94" s="1124" t="s">
        <v>1451</v>
      </c>
      <c r="J94" s="1125"/>
      <c r="K94" s="1125"/>
      <c r="L94" s="1125"/>
      <c r="M94" s="1124" t="s">
        <v>1439</v>
      </c>
      <c r="N94" s="1125"/>
      <c r="O94" s="1125"/>
      <c r="P94" s="1125"/>
      <c r="Q94" s="1124" t="s">
        <v>1438</v>
      </c>
      <c r="R94" s="1125"/>
      <c r="S94" s="1125"/>
      <c r="T94" s="1123"/>
      <c r="U94" s="1124" t="s">
        <v>1475</v>
      </c>
      <c r="V94" s="1125"/>
      <c r="W94" s="1125"/>
      <c r="X94" s="1123"/>
      <c r="Y94" s="1124" t="s">
        <v>1465</v>
      </c>
      <c r="Z94" s="1125"/>
      <c r="AA94" s="1125"/>
      <c r="AB94" s="1125"/>
      <c r="AC94" s="1124" t="s">
        <v>118</v>
      </c>
      <c r="AD94" s="1125"/>
      <c r="AE94" s="1125"/>
      <c r="AF94" s="1125"/>
      <c r="AG94" s="1124" t="s">
        <v>1450</v>
      </c>
      <c r="AH94" s="1125"/>
      <c r="AI94" s="1125"/>
      <c r="AJ94" s="1125"/>
      <c r="AK94" s="1124" t="s">
        <v>1660</v>
      </c>
      <c r="AL94" s="1125"/>
      <c r="AM94" s="1125"/>
      <c r="AN94" s="1125"/>
      <c r="AO94" s="1124" t="s">
        <v>1642</v>
      </c>
      <c r="AP94" s="1125"/>
      <c r="AQ94" s="1125"/>
      <c r="AR94" s="1125"/>
      <c r="AS94" s="1124" t="s">
        <v>1657</v>
      </c>
      <c r="AT94" s="1125"/>
      <c r="AU94" s="1125"/>
      <c r="AV94" s="1125"/>
      <c r="AW94" s="1124" t="s">
        <v>1639</v>
      </c>
      <c r="AX94" s="1125"/>
      <c r="AY94" s="1125"/>
      <c r="AZ94" s="1125"/>
      <c r="BA94" s="1124" t="s">
        <v>1697</v>
      </c>
      <c r="BB94" s="1125"/>
      <c r="BC94" s="1125"/>
      <c r="BD94" s="1125"/>
      <c r="BE94" s="1126" t="s">
        <v>3654</v>
      </c>
      <c r="BF94" s="1126"/>
      <c r="BG94" s="1126"/>
      <c r="BH94" s="1126"/>
    </row>
    <row r="95" spans="1:60" ht="15.75" customHeight="1">
      <c r="A95" s="1127"/>
      <c r="B95" s="1106"/>
      <c r="C95" s="1107"/>
      <c r="D95" s="1107"/>
      <c r="E95" s="1115" t="s">
        <v>120</v>
      </c>
      <c r="F95" s="1116"/>
      <c r="G95" s="1115" t="s">
        <v>121</v>
      </c>
      <c r="H95" s="1123"/>
      <c r="I95" s="1115" t="s">
        <v>120</v>
      </c>
      <c r="J95" s="1116"/>
      <c r="K95" s="1115" t="s">
        <v>121</v>
      </c>
      <c r="L95" s="1123"/>
      <c r="M95" s="1115" t="s">
        <v>120</v>
      </c>
      <c r="N95" s="1116"/>
      <c r="O95" s="1115" t="s">
        <v>121</v>
      </c>
      <c r="P95" s="1123"/>
      <c r="Q95" s="1115" t="s">
        <v>120</v>
      </c>
      <c r="R95" s="1116"/>
      <c r="S95" s="1115" t="s">
        <v>121</v>
      </c>
      <c r="T95" s="1123"/>
      <c r="U95" s="1115" t="s">
        <v>120</v>
      </c>
      <c r="V95" s="1116"/>
      <c r="W95" s="1115" t="s">
        <v>121</v>
      </c>
      <c r="X95" s="1123"/>
      <c r="Y95" s="1115" t="s">
        <v>120</v>
      </c>
      <c r="Z95" s="1116"/>
      <c r="AA95" s="1115" t="s">
        <v>121</v>
      </c>
      <c r="AB95" s="1123"/>
      <c r="AC95" s="1115" t="s">
        <v>120</v>
      </c>
      <c r="AD95" s="1116"/>
      <c r="AE95" s="1115" t="s">
        <v>121</v>
      </c>
      <c r="AF95" s="1123"/>
      <c r="AG95" s="1115" t="s">
        <v>120</v>
      </c>
      <c r="AH95" s="1116"/>
      <c r="AI95" s="1115" t="s">
        <v>121</v>
      </c>
      <c r="AJ95" s="1123"/>
      <c r="AK95" s="1115" t="s">
        <v>120</v>
      </c>
      <c r="AL95" s="1116"/>
      <c r="AM95" s="1115" t="s">
        <v>121</v>
      </c>
      <c r="AN95" s="1123"/>
      <c r="AO95" s="1115" t="s">
        <v>120</v>
      </c>
      <c r="AP95" s="1116"/>
      <c r="AQ95" s="1115" t="s">
        <v>121</v>
      </c>
      <c r="AR95" s="1123"/>
      <c r="AS95" s="1115" t="s">
        <v>120</v>
      </c>
      <c r="AT95" s="1116"/>
      <c r="AU95" s="1115" t="s">
        <v>121</v>
      </c>
      <c r="AV95" s="1123"/>
      <c r="AW95" s="1115" t="s">
        <v>120</v>
      </c>
      <c r="AX95" s="1116"/>
      <c r="AY95" s="1115" t="s">
        <v>121</v>
      </c>
      <c r="AZ95" s="1123"/>
      <c r="BA95" s="1115" t="s">
        <v>120</v>
      </c>
      <c r="BB95" s="1116"/>
      <c r="BC95" s="1115" t="s">
        <v>121</v>
      </c>
      <c r="BD95" s="1123"/>
      <c r="BE95" s="1115" t="s">
        <v>120</v>
      </c>
      <c r="BF95" s="1116"/>
      <c r="BG95" s="1115" t="s">
        <v>121</v>
      </c>
      <c r="BH95" s="1123"/>
    </row>
    <row r="96" spans="1:60" ht="102" customHeight="1">
      <c r="A96" s="1127"/>
      <c r="B96" s="1106"/>
      <c r="C96" s="1107"/>
      <c r="D96" s="1107"/>
      <c r="E96" s="847" t="s">
        <v>122</v>
      </c>
      <c r="F96" s="848" t="s">
        <v>123</v>
      </c>
      <c r="G96" s="847" t="s">
        <v>124</v>
      </c>
      <c r="H96" s="848" t="s">
        <v>123</v>
      </c>
      <c r="I96" s="847" t="s">
        <v>122</v>
      </c>
      <c r="J96" s="848" t="s">
        <v>123</v>
      </c>
      <c r="K96" s="847" t="s">
        <v>124</v>
      </c>
      <c r="L96" s="848" t="s">
        <v>123</v>
      </c>
      <c r="M96" s="847" t="s">
        <v>122</v>
      </c>
      <c r="N96" s="848" t="s">
        <v>123</v>
      </c>
      <c r="O96" s="847" t="s">
        <v>124</v>
      </c>
      <c r="P96" s="848" t="s">
        <v>123</v>
      </c>
      <c r="Q96" s="847" t="s">
        <v>122</v>
      </c>
      <c r="R96" s="848" t="s">
        <v>123</v>
      </c>
      <c r="S96" s="847" t="s">
        <v>124</v>
      </c>
      <c r="T96" s="848" t="s">
        <v>123</v>
      </c>
      <c r="U96" s="847" t="s">
        <v>122</v>
      </c>
      <c r="V96" s="848" t="s">
        <v>123</v>
      </c>
      <c r="W96" s="847" t="s">
        <v>124</v>
      </c>
      <c r="X96" s="848" t="s">
        <v>123</v>
      </c>
      <c r="Y96" s="847" t="s">
        <v>122</v>
      </c>
      <c r="Z96" s="848" t="s">
        <v>123</v>
      </c>
      <c r="AA96" s="847" t="s">
        <v>124</v>
      </c>
      <c r="AB96" s="848" t="s">
        <v>123</v>
      </c>
      <c r="AC96" s="847" t="s">
        <v>122</v>
      </c>
      <c r="AD96" s="848" t="s">
        <v>123</v>
      </c>
      <c r="AE96" s="847" t="s">
        <v>124</v>
      </c>
      <c r="AF96" s="848" t="s">
        <v>123</v>
      </c>
      <c r="AG96" s="847" t="s">
        <v>122</v>
      </c>
      <c r="AH96" s="848" t="s">
        <v>123</v>
      </c>
      <c r="AI96" s="847" t="s">
        <v>124</v>
      </c>
      <c r="AJ96" s="848" t="s">
        <v>123</v>
      </c>
      <c r="AK96" s="847" t="s">
        <v>122</v>
      </c>
      <c r="AL96" s="848" t="s">
        <v>123</v>
      </c>
      <c r="AM96" s="847" t="s">
        <v>124</v>
      </c>
      <c r="AN96" s="848" t="s">
        <v>123</v>
      </c>
      <c r="AO96" s="847" t="s">
        <v>122</v>
      </c>
      <c r="AP96" s="848" t="s">
        <v>123</v>
      </c>
      <c r="AQ96" s="847" t="s">
        <v>124</v>
      </c>
      <c r="AR96" s="848" t="s">
        <v>123</v>
      </c>
      <c r="AS96" s="847" t="s">
        <v>122</v>
      </c>
      <c r="AT96" s="848" t="s">
        <v>123</v>
      </c>
      <c r="AU96" s="847" t="s">
        <v>124</v>
      </c>
      <c r="AV96" s="848" t="s">
        <v>123</v>
      </c>
      <c r="AW96" s="847" t="s">
        <v>122</v>
      </c>
      <c r="AX96" s="848" t="s">
        <v>123</v>
      </c>
      <c r="AY96" s="847" t="s">
        <v>124</v>
      </c>
      <c r="AZ96" s="848" t="s">
        <v>123</v>
      </c>
      <c r="BA96" s="847" t="s">
        <v>122</v>
      </c>
      <c r="BB96" s="848" t="s">
        <v>123</v>
      </c>
      <c r="BC96" s="847" t="s">
        <v>124</v>
      </c>
      <c r="BD96" s="848" t="s">
        <v>123</v>
      </c>
      <c r="BE96" s="847" t="s">
        <v>122</v>
      </c>
      <c r="BF96" s="848" t="s">
        <v>123</v>
      </c>
      <c r="BG96" s="847" t="s">
        <v>124</v>
      </c>
      <c r="BH96" s="848" t="s">
        <v>123</v>
      </c>
    </row>
    <row r="97" spans="1:60" ht="51" customHeight="1">
      <c r="A97" s="854"/>
      <c r="B97" s="850" t="s">
        <v>4691</v>
      </c>
      <c r="C97" s="851" t="s">
        <v>4692</v>
      </c>
      <c r="D97" s="851" t="s">
        <v>4693</v>
      </c>
      <c r="E97" s="851" t="s">
        <v>4694</v>
      </c>
      <c r="F97" s="851" t="s">
        <v>4695</v>
      </c>
      <c r="G97" s="851" t="s">
        <v>4696</v>
      </c>
      <c r="H97" s="851" t="s">
        <v>4697</v>
      </c>
      <c r="I97" s="851" t="s">
        <v>4698</v>
      </c>
      <c r="J97" s="851" t="s">
        <v>4699</v>
      </c>
      <c r="K97" s="851" t="s">
        <v>4700</v>
      </c>
      <c r="L97" s="851" t="s">
        <v>4701</v>
      </c>
      <c r="M97" s="851" t="s">
        <v>4702</v>
      </c>
      <c r="N97" s="851" t="s">
        <v>4703</v>
      </c>
      <c r="O97" s="851" t="s">
        <v>4704</v>
      </c>
      <c r="P97" s="851" t="s">
        <v>4705</v>
      </c>
      <c r="Q97" s="851" t="s">
        <v>4706</v>
      </c>
      <c r="R97" s="851" t="s">
        <v>4707</v>
      </c>
      <c r="S97" s="851" t="s">
        <v>4708</v>
      </c>
      <c r="T97" s="851" t="s">
        <v>4709</v>
      </c>
      <c r="U97" s="851" t="s">
        <v>4710</v>
      </c>
      <c r="V97" s="851" t="s">
        <v>4711</v>
      </c>
      <c r="W97" s="851" t="s">
        <v>4712</v>
      </c>
      <c r="X97" s="851" t="s">
        <v>4713</v>
      </c>
      <c r="Y97" s="851" t="s">
        <v>4714</v>
      </c>
      <c r="Z97" s="851" t="s">
        <v>4715</v>
      </c>
      <c r="AA97" s="851" t="s">
        <v>4716</v>
      </c>
      <c r="AB97" s="851" t="s">
        <v>4717</v>
      </c>
      <c r="AC97" s="851" t="s">
        <v>4718</v>
      </c>
      <c r="AD97" s="851" t="s">
        <v>4719</v>
      </c>
      <c r="AE97" s="851" t="s">
        <v>4720</v>
      </c>
      <c r="AF97" s="851" t="s">
        <v>4721</v>
      </c>
      <c r="AG97" s="851" t="s">
        <v>4722</v>
      </c>
      <c r="AH97" s="851" t="s">
        <v>4723</v>
      </c>
      <c r="AI97" s="851" t="s">
        <v>4724</v>
      </c>
      <c r="AJ97" s="851" t="s">
        <v>4725</v>
      </c>
      <c r="AK97" s="851" t="s">
        <v>4718</v>
      </c>
      <c r="AL97" s="851" t="s">
        <v>4719</v>
      </c>
      <c r="AM97" s="851" t="s">
        <v>4720</v>
      </c>
      <c r="AN97" s="851" t="s">
        <v>4721</v>
      </c>
      <c r="AO97" s="851" t="s">
        <v>4722</v>
      </c>
      <c r="AP97" s="851" t="s">
        <v>4723</v>
      </c>
      <c r="AQ97" s="851" t="s">
        <v>4724</v>
      </c>
      <c r="AR97" s="851" t="s">
        <v>4725</v>
      </c>
      <c r="AS97" s="851" t="s">
        <v>4718</v>
      </c>
      <c r="AT97" s="851" t="s">
        <v>4719</v>
      </c>
      <c r="AU97" s="851" t="s">
        <v>4720</v>
      </c>
      <c r="AV97" s="851" t="s">
        <v>4721</v>
      </c>
      <c r="AW97" s="851" t="s">
        <v>4722</v>
      </c>
      <c r="AX97" s="851" t="s">
        <v>4723</v>
      </c>
      <c r="AY97" s="851" t="s">
        <v>4724</v>
      </c>
      <c r="AZ97" s="851" t="s">
        <v>4725</v>
      </c>
      <c r="BA97" s="851" t="s">
        <v>4718</v>
      </c>
      <c r="BB97" s="851" t="s">
        <v>4719</v>
      </c>
      <c r="BC97" s="851" t="s">
        <v>4720</v>
      </c>
      <c r="BD97" s="851" t="s">
        <v>4721</v>
      </c>
      <c r="BE97" s="851" t="s">
        <v>4722</v>
      </c>
      <c r="BF97" s="851" t="s">
        <v>4723</v>
      </c>
      <c r="BG97" s="851" t="s">
        <v>4724</v>
      </c>
      <c r="BH97" s="851" t="s">
        <v>4725</v>
      </c>
    </row>
    <row r="98" spans="1:60" ht="15.6">
      <c r="A98" s="664">
        <v>1</v>
      </c>
      <c r="B98" s="676"/>
      <c r="C98" s="665"/>
      <c r="D98" s="665"/>
      <c r="E98" s="665"/>
      <c r="F98" s="665"/>
      <c r="G98" s="665"/>
      <c r="H98" s="665"/>
      <c r="I98" s="665"/>
      <c r="J98" s="665"/>
      <c r="K98" s="665"/>
      <c r="L98" s="665"/>
      <c r="M98" s="665"/>
      <c r="N98" s="665"/>
      <c r="O98" s="665"/>
      <c r="P98" s="665"/>
      <c r="Q98" s="665"/>
      <c r="R98" s="665"/>
      <c r="S98" s="665"/>
      <c r="T98" s="665"/>
      <c r="U98" s="665"/>
      <c r="V98" s="665"/>
      <c r="W98" s="665"/>
      <c r="X98" s="665"/>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5"/>
      <c r="AY98" s="665"/>
      <c r="AZ98" s="665"/>
      <c r="BA98" s="665"/>
      <c r="BB98" s="665"/>
      <c r="BC98" s="665"/>
      <c r="BD98" s="665"/>
      <c r="BE98" s="665"/>
      <c r="BF98" s="665"/>
      <c r="BG98" s="665"/>
      <c r="BH98" s="665"/>
    </row>
    <row r="99" spans="1:60" ht="31.2">
      <c r="A99" s="664">
        <v>2</v>
      </c>
      <c r="B99" s="678" t="s">
        <v>132</v>
      </c>
      <c r="C99" s="665"/>
      <c r="D99" s="665"/>
      <c r="E99" s="665"/>
      <c r="F99" s="665"/>
      <c r="G99" s="665"/>
      <c r="H99" s="665"/>
      <c r="I99" s="665"/>
      <c r="J99" s="665"/>
      <c r="K99" s="665"/>
      <c r="L99" s="665"/>
      <c r="M99" s="665"/>
      <c r="N99" s="665"/>
      <c r="O99" s="665"/>
      <c r="P99" s="665"/>
      <c r="Q99" s="665"/>
      <c r="R99" s="665"/>
      <c r="S99" s="665"/>
      <c r="T99" s="665"/>
      <c r="U99" s="665"/>
      <c r="V99" s="665"/>
      <c r="W99" s="665"/>
      <c r="X99" s="665"/>
      <c r="Y99" s="665"/>
      <c r="Z99" s="665"/>
      <c r="AA99" s="665"/>
      <c r="AB99" s="665"/>
      <c r="AC99" s="665"/>
      <c r="AD99" s="665"/>
      <c r="AE99" s="665"/>
      <c r="AF99" s="665"/>
      <c r="AG99" s="665"/>
      <c r="AH99" s="665"/>
      <c r="AI99" s="665"/>
      <c r="AJ99" s="665"/>
      <c r="AK99" s="665"/>
      <c r="AL99" s="665"/>
      <c r="AM99" s="665"/>
      <c r="AN99" s="665"/>
      <c r="AO99" s="665"/>
      <c r="AP99" s="665"/>
      <c r="AQ99" s="665"/>
      <c r="AR99" s="665"/>
      <c r="AS99" s="665"/>
      <c r="AT99" s="665"/>
      <c r="AU99" s="665"/>
      <c r="AV99" s="665"/>
      <c r="AW99" s="665"/>
      <c r="AX99" s="665"/>
      <c r="AY99" s="665"/>
      <c r="AZ99" s="665"/>
      <c r="BA99" s="665"/>
      <c r="BB99" s="665"/>
      <c r="BC99" s="665"/>
      <c r="BD99" s="665"/>
      <c r="BE99" s="665"/>
      <c r="BF99" s="665"/>
      <c r="BG99" s="665"/>
      <c r="BH99" s="665"/>
    </row>
    <row r="100" spans="1:60" ht="15.6">
      <c r="A100" s="662"/>
      <c r="B100" s="681"/>
      <c r="C100" s="679"/>
      <c r="D100" s="679"/>
      <c r="E100" s="679"/>
      <c r="F100" s="679"/>
      <c r="G100" s="679"/>
      <c r="H100" s="679"/>
      <c r="I100" s="679"/>
      <c r="J100" s="679"/>
      <c r="K100" s="679"/>
      <c r="L100" s="679"/>
      <c r="M100" s="679"/>
      <c r="N100" s="679"/>
      <c r="O100" s="679"/>
      <c r="P100" s="679"/>
      <c r="Q100" s="679"/>
      <c r="R100" s="679"/>
      <c r="S100" s="679"/>
      <c r="T100" s="679"/>
      <c r="U100" s="679"/>
      <c r="V100" s="679"/>
      <c r="W100" s="679"/>
      <c r="X100" s="679"/>
      <c r="Y100" s="679"/>
      <c r="Z100" s="679"/>
      <c r="AA100" s="679"/>
      <c r="AB100" s="679"/>
      <c r="AC100" s="679"/>
      <c r="AD100" s="679"/>
      <c r="AE100" s="679"/>
      <c r="AF100" s="679"/>
      <c r="AG100" s="679"/>
      <c r="AH100" s="679"/>
      <c r="AI100" s="679"/>
      <c r="AJ100" s="679"/>
    </row>
    <row r="101" spans="1:60" ht="15.6">
      <c r="A101" s="662"/>
      <c r="B101" s="681"/>
      <c r="C101" s="679"/>
      <c r="D101" s="679"/>
      <c r="E101" s="679"/>
      <c r="F101" s="679"/>
      <c r="G101" s="679"/>
      <c r="H101" s="679"/>
      <c r="I101" s="679"/>
      <c r="J101" s="679"/>
      <c r="K101" s="679"/>
      <c r="L101" s="679"/>
      <c r="M101" s="679"/>
      <c r="N101" s="679"/>
      <c r="O101" s="679"/>
      <c r="P101" s="679"/>
      <c r="Q101" s="679"/>
      <c r="R101" s="679"/>
      <c r="S101" s="679"/>
      <c r="T101" s="679"/>
      <c r="U101" s="679"/>
      <c r="V101" s="679"/>
      <c r="W101" s="679"/>
      <c r="X101" s="679"/>
      <c r="Y101" s="679"/>
      <c r="Z101" s="679"/>
      <c r="AA101" s="679"/>
      <c r="AB101" s="679"/>
      <c r="AC101" s="679"/>
      <c r="AD101" s="679"/>
      <c r="AE101" s="679"/>
      <c r="AF101" s="679"/>
      <c r="AG101" s="679"/>
      <c r="AH101" s="679"/>
      <c r="AI101" s="679"/>
      <c r="AJ101" s="679"/>
    </row>
    <row r="102" spans="1:60" ht="15.6">
      <c r="A102" s="662"/>
      <c r="B102" s="681"/>
      <c r="C102" s="679"/>
      <c r="D102" s="679"/>
      <c r="E102" s="679"/>
      <c r="F102" s="679"/>
      <c r="G102" s="679"/>
      <c r="H102" s="679"/>
      <c r="I102" s="679"/>
      <c r="J102" s="679"/>
      <c r="K102" s="679"/>
      <c r="L102" s="679"/>
      <c r="M102" s="679"/>
      <c r="N102" s="679"/>
      <c r="O102" s="679"/>
      <c r="P102" s="679"/>
      <c r="Q102" s="679"/>
      <c r="R102" s="679"/>
      <c r="S102" s="679"/>
      <c r="T102" s="679"/>
      <c r="U102" s="679"/>
      <c r="V102" s="679"/>
      <c r="W102" s="679"/>
      <c r="X102" s="679"/>
      <c r="Y102" s="679"/>
      <c r="Z102" s="679"/>
      <c r="AA102" s="679"/>
      <c r="AB102" s="679"/>
      <c r="AC102" s="679"/>
      <c r="AD102" s="679"/>
      <c r="AE102" s="679"/>
      <c r="AF102" s="679"/>
      <c r="AG102" s="679"/>
      <c r="AH102" s="679"/>
      <c r="AI102" s="679"/>
      <c r="AJ102" s="679"/>
    </row>
    <row r="103" spans="1:60" ht="15.6">
      <c r="A103" s="662"/>
      <c r="B103" s="681"/>
      <c r="C103" s="679"/>
      <c r="D103" s="679"/>
      <c r="E103" s="679"/>
      <c r="F103" s="679"/>
      <c r="G103" s="679"/>
      <c r="H103" s="679"/>
      <c r="I103" s="679"/>
      <c r="J103" s="679"/>
      <c r="K103" s="679"/>
      <c r="L103" s="679"/>
      <c r="M103" s="679"/>
      <c r="N103" s="679"/>
      <c r="O103" s="679"/>
      <c r="P103" s="679"/>
      <c r="Q103" s="679"/>
      <c r="R103" s="679"/>
      <c r="S103" s="679"/>
      <c r="T103" s="679"/>
      <c r="U103" s="679"/>
      <c r="V103" s="679"/>
      <c r="W103" s="679"/>
      <c r="X103" s="679"/>
      <c r="Y103" s="679"/>
      <c r="Z103" s="679"/>
      <c r="AA103" s="679"/>
      <c r="AB103" s="679"/>
      <c r="AC103" s="679"/>
      <c r="AD103" s="679"/>
      <c r="AE103" s="679"/>
      <c r="AF103" s="679"/>
      <c r="AG103" s="679"/>
      <c r="AH103" s="679"/>
      <c r="AI103" s="679"/>
      <c r="AJ103" s="679"/>
    </row>
    <row r="104" spans="1:60" ht="15.6">
      <c r="A104" s="662"/>
      <c r="B104" s="681"/>
      <c r="C104" s="679"/>
      <c r="D104" s="679"/>
      <c r="E104" s="679"/>
      <c r="F104" s="679"/>
      <c r="G104" s="679"/>
      <c r="H104" s="679"/>
      <c r="I104" s="679"/>
      <c r="J104" s="679"/>
      <c r="K104" s="679"/>
      <c r="L104" s="679"/>
      <c r="M104" s="679"/>
      <c r="N104" s="679"/>
      <c r="O104" s="679"/>
      <c r="P104" s="679"/>
      <c r="Q104" s="679"/>
      <c r="R104" s="679"/>
      <c r="S104" s="679"/>
      <c r="T104" s="679"/>
      <c r="U104" s="679"/>
      <c r="V104" s="679"/>
      <c r="W104" s="679"/>
      <c r="X104" s="679"/>
      <c r="Y104" s="679"/>
      <c r="Z104" s="679"/>
      <c r="AA104" s="679"/>
      <c r="AB104" s="679"/>
      <c r="AC104" s="679"/>
      <c r="AD104" s="679"/>
      <c r="AE104" s="679"/>
      <c r="AF104" s="679"/>
      <c r="AG104" s="679"/>
      <c r="AH104" s="679"/>
      <c r="AI104" s="679"/>
      <c r="AJ104" s="679"/>
    </row>
    <row r="105" spans="1:60" ht="15.6">
      <c r="A105" s="662"/>
      <c r="B105" s="681"/>
      <c r="C105" s="679"/>
      <c r="D105" s="679"/>
      <c r="E105" s="679"/>
      <c r="F105" s="679"/>
      <c r="G105" s="679"/>
      <c r="H105" s="679"/>
      <c r="I105" s="679"/>
      <c r="J105" s="679"/>
      <c r="K105" s="679"/>
      <c r="L105" s="679"/>
      <c r="M105" s="679"/>
      <c r="N105" s="679"/>
      <c r="O105" s="679"/>
      <c r="P105" s="679"/>
      <c r="Q105" s="679"/>
      <c r="R105" s="679"/>
      <c r="S105" s="679"/>
      <c r="T105" s="679"/>
      <c r="U105" s="679"/>
      <c r="V105" s="679"/>
      <c r="W105" s="679"/>
      <c r="X105" s="679"/>
      <c r="Y105" s="679"/>
      <c r="Z105" s="679"/>
      <c r="AA105" s="679"/>
      <c r="AB105" s="679"/>
      <c r="AC105" s="679"/>
      <c r="AD105" s="679"/>
      <c r="AE105" s="679"/>
      <c r="AF105" s="679"/>
      <c r="AG105" s="679"/>
      <c r="AH105" s="679"/>
      <c r="AI105" s="679"/>
      <c r="AJ105" s="679"/>
    </row>
    <row r="106" spans="1:60" ht="15.6">
      <c r="A106" s="662"/>
      <c r="B106" s="681"/>
      <c r="C106" s="679"/>
      <c r="D106" s="679"/>
      <c r="E106" s="679"/>
      <c r="F106" s="679"/>
      <c r="G106" s="679"/>
      <c r="H106" s="679"/>
      <c r="I106" s="679"/>
      <c r="J106" s="679"/>
      <c r="K106" s="679"/>
      <c r="L106" s="679"/>
      <c r="M106" s="679"/>
      <c r="N106" s="679"/>
      <c r="O106" s="679"/>
      <c r="P106" s="679"/>
      <c r="Q106" s="679"/>
      <c r="R106" s="679"/>
      <c r="S106" s="679"/>
      <c r="T106" s="679"/>
      <c r="U106" s="679"/>
      <c r="V106" s="679"/>
      <c r="W106" s="679"/>
      <c r="X106" s="679"/>
      <c r="Y106" s="679"/>
      <c r="Z106" s="679"/>
      <c r="AA106" s="679"/>
      <c r="AB106" s="679"/>
      <c r="AC106" s="679"/>
      <c r="AD106" s="679"/>
      <c r="AE106" s="679"/>
      <c r="AF106" s="679"/>
      <c r="AG106" s="679"/>
      <c r="AH106" s="679"/>
      <c r="AI106" s="679"/>
      <c r="AJ106" s="679"/>
    </row>
    <row r="107" spans="1:60" ht="18">
      <c r="A107" s="662"/>
      <c r="B107" s="1101" t="s">
        <v>110</v>
      </c>
      <c r="C107" s="1101"/>
      <c r="D107" s="1101"/>
      <c r="E107" s="1101"/>
      <c r="F107" s="1101"/>
      <c r="G107" s="1101"/>
      <c r="H107" s="1101"/>
      <c r="I107" s="1101"/>
      <c r="J107" s="1101"/>
      <c r="K107" s="1101"/>
      <c r="L107" s="1101"/>
      <c r="M107" s="1101"/>
      <c r="N107" s="1101"/>
      <c r="O107" s="1101"/>
      <c r="P107" s="1101"/>
      <c r="Q107" s="1101"/>
      <c r="R107" s="1101"/>
      <c r="S107" s="1101"/>
      <c r="T107" s="1101"/>
      <c r="U107" s="1101"/>
      <c r="V107" s="1101"/>
      <c r="W107" s="1101"/>
      <c r="X107" s="1101"/>
      <c r="Y107" s="679"/>
      <c r="Z107" s="679"/>
      <c r="AA107" s="679"/>
      <c r="AB107" s="679"/>
      <c r="AC107" s="679"/>
      <c r="AD107" s="679"/>
      <c r="AE107" s="679"/>
      <c r="AF107" s="679"/>
      <c r="AG107" s="679"/>
      <c r="AH107" s="679"/>
      <c r="AI107" s="679"/>
      <c r="AJ107" s="679"/>
    </row>
    <row r="108" spans="1:60" ht="18">
      <c r="A108" s="656"/>
      <c r="B108" s="1103" t="s">
        <v>4726</v>
      </c>
      <c r="C108" s="1103"/>
      <c r="D108" s="1103"/>
      <c r="E108" s="1103"/>
      <c r="F108" s="1103"/>
      <c r="G108" s="1103"/>
      <c r="H108" s="1103"/>
      <c r="I108" s="1103"/>
      <c r="J108" s="1103"/>
      <c r="K108" s="1103"/>
      <c r="L108" s="1103"/>
      <c r="M108" s="1103"/>
      <c r="N108" s="1103"/>
      <c r="O108" s="1103"/>
      <c r="P108" s="1103"/>
      <c r="Q108" s="1103"/>
      <c r="R108" s="1103"/>
      <c r="S108" s="1103"/>
      <c r="T108" s="1103"/>
      <c r="U108" s="1103"/>
      <c r="V108" s="1103"/>
      <c r="W108" s="1103"/>
      <c r="X108" s="1103"/>
      <c r="Y108" s="660"/>
      <c r="Z108" s="660"/>
      <c r="AA108" s="660"/>
      <c r="AB108" s="660"/>
      <c r="AC108" s="660"/>
      <c r="AD108" s="660"/>
      <c r="AE108" s="673"/>
      <c r="AF108" s="673"/>
      <c r="AG108" s="673"/>
      <c r="AH108" s="673"/>
      <c r="AI108" s="659"/>
      <c r="AJ108" s="659"/>
    </row>
    <row r="109" spans="1:60" ht="18">
      <c r="A109" s="662"/>
      <c r="B109" s="1104" t="s">
        <v>106</v>
      </c>
      <c r="C109" s="1104"/>
      <c r="D109" s="1104"/>
      <c r="E109" s="1104"/>
      <c r="F109" s="1104"/>
      <c r="G109" s="1104"/>
      <c r="H109" s="1104"/>
      <c r="I109" s="1104"/>
      <c r="J109" s="1104"/>
      <c r="K109" s="1104"/>
      <c r="L109" s="1104"/>
      <c r="M109" s="1104"/>
      <c r="N109" s="1104"/>
      <c r="O109" s="1104"/>
      <c r="P109" s="1104"/>
      <c r="Q109" s="1104"/>
      <c r="R109" s="1104"/>
      <c r="S109" s="1104"/>
      <c r="T109" s="1104"/>
      <c r="U109" s="1104"/>
      <c r="V109" s="1104"/>
      <c r="W109" s="1104"/>
      <c r="X109" s="679"/>
      <c r="Y109" s="679"/>
      <c r="Z109" s="679"/>
      <c r="AA109" s="679"/>
      <c r="AB109" s="679"/>
      <c r="AC109" s="679"/>
      <c r="AD109" s="679"/>
      <c r="AE109" s="679"/>
      <c r="AF109" s="679"/>
      <c r="AG109" s="679"/>
      <c r="AH109" s="679"/>
      <c r="AI109" s="679"/>
      <c r="AJ109" s="679"/>
    </row>
    <row r="110" spans="1:60" ht="15.75" customHeight="1">
      <c r="A110" s="1127" t="s">
        <v>1404</v>
      </c>
      <c r="B110" s="1106" t="s">
        <v>107</v>
      </c>
      <c r="C110" s="1107" t="s">
        <v>113</v>
      </c>
      <c r="D110" s="1107" t="s">
        <v>114</v>
      </c>
      <c r="E110" s="1128" t="s">
        <v>115</v>
      </c>
      <c r="F110" s="1129"/>
      <c r="G110" s="1129"/>
      <c r="H110" s="1130"/>
      <c r="I110" s="1126" t="s">
        <v>163</v>
      </c>
      <c r="J110" s="1126"/>
      <c r="K110" s="1126"/>
      <c r="L110" s="1126"/>
      <c r="M110" s="1126"/>
      <c r="N110" s="1126"/>
      <c r="O110" s="1126"/>
      <c r="P110" s="1126"/>
      <c r="Q110" s="1126"/>
      <c r="R110" s="1126"/>
      <c r="S110" s="1126"/>
      <c r="T110" s="1126"/>
      <c r="U110" s="1126"/>
      <c r="V110" s="1126"/>
      <c r="W110" s="1126"/>
      <c r="X110" s="1126"/>
      <c r="Y110" s="1126"/>
      <c r="Z110" s="1126"/>
      <c r="AA110" s="1126"/>
      <c r="AB110" s="1126"/>
      <c r="AC110" s="1126"/>
      <c r="AD110" s="1126"/>
      <c r="AE110" s="1126"/>
      <c r="AF110" s="1126"/>
      <c r="AG110" s="1126"/>
      <c r="AH110" s="1126"/>
      <c r="AI110" s="1126"/>
      <c r="AJ110" s="1126"/>
      <c r="AK110" s="1126"/>
      <c r="AL110" s="1126"/>
      <c r="AM110" s="1126"/>
      <c r="AN110" s="1126"/>
      <c r="AO110" s="1126"/>
      <c r="AP110" s="1126"/>
      <c r="AQ110" s="1126"/>
      <c r="AR110" s="1126"/>
      <c r="AS110" s="1126"/>
      <c r="AT110" s="1126"/>
      <c r="AU110" s="1126"/>
      <c r="AV110" s="1126"/>
      <c r="AW110" s="1126"/>
      <c r="AX110" s="1126"/>
      <c r="AY110" s="1126"/>
      <c r="AZ110" s="1126"/>
      <c r="BA110" s="1126"/>
      <c r="BB110" s="1126"/>
      <c r="BC110" s="1126"/>
      <c r="BD110" s="1126"/>
      <c r="BE110" s="1126"/>
      <c r="BF110" s="1126"/>
      <c r="BG110" s="1126"/>
      <c r="BH110" s="1126"/>
    </row>
    <row r="111" spans="1:60" ht="15.6">
      <c r="A111" s="1127"/>
      <c r="B111" s="1106"/>
      <c r="C111" s="1107"/>
      <c r="D111" s="1107"/>
      <c r="E111" s="1131"/>
      <c r="F111" s="1132"/>
      <c r="G111" s="1132"/>
      <c r="H111" s="1133"/>
      <c r="I111" s="1124" t="s">
        <v>1451</v>
      </c>
      <c r="J111" s="1125"/>
      <c r="K111" s="1125"/>
      <c r="L111" s="1125"/>
      <c r="M111" s="1124" t="s">
        <v>1439</v>
      </c>
      <c r="N111" s="1125"/>
      <c r="O111" s="1125"/>
      <c r="P111" s="1125"/>
      <c r="Q111" s="1124" t="s">
        <v>1438</v>
      </c>
      <c r="R111" s="1125"/>
      <c r="S111" s="1125"/>
      <c r="T111" s="1123"/>
      <c r="U111" s="1124" t="s">
        <v>1475</v>
      </c>
      <c r="V111" s="1125"/>
      <c r="W111" s="1125"/>
      <c r="X111" s="1123"/>
      <c r="Y111" s="1124" t="s">
        <v>1465</v>
      </c>
      <c r="Z111" s="1125"/>
      <c r="AA111" s="1125"/>
      <c r="AB111" s="1125"/>
      <c r="AC111" s="1124" t="s">
        <v>118</v>
      </c>
      <c r="AD111" s="1125"/>
      <c r="AE111" s="1125"/>
      <c r="AF111" s="1125"/>
      <c r="AG111" s="1124" t="s">
        <v>1450</v>
      </c>
      <c r="AH111" s="1125"/>
      <c r="AI111" s="1125"/>
      <c r="AJ111" s="1125"/>
      <c r="AK111" s="1124" t="s">
        <v>1660</v>
      </c>
      <c r="AL111" s="1125"/>
      <c r="AM111" s="1125"/>
      <c r="AN111" s="1125"/>
      <c r="AO111" s="1124" t="s">
        <v>1642</v>
      </c>
      <c r="AP111" s="1125"/>
      <c r="AQ111" s="1125"/>
      <c r="AR111" s="1125"/>
      <c r="AS111" s="1124" t="s">
        <v>1657</v>
      </c>
      <c r="AT111" s="1125"/>
      <c r="AU111" s="1125"/>
      <c r="AV111" s="1125"/>
      <c r="AW111" s="1124" t="s">
        <v>1639</v>
      </c>
      <c r="AX111" s="1125"/>
      <c r="AY111" s="1125"/>
      <c r="AZ111" s="1125"/>
      <c r="BA111" s="1124" t="s">
        <v>1697</v>
      </c>
      <c r="BB111" s="1125"/>
      <c r="BC111" s="1125"/>
      <c r="BD111" s="1125"/>
      <c r="BE111" s="1126" t="s">
        <v>3654</v>
      </c>
      <c r="BF111" s="1126"/>
      <c r="BG111" s="1126"/>
      <c r="BH111" s="1126"/>
    </row>
    <row r="112" spans="1:60" ht="15.75" customHeight="1">
      <c r="A112" s="1127"/>
      <c r="B112" s="1106"/>
      <c r="C112" s="1107"/>
      <c r="D112" s="1107"/>
      <c r="E112" s="1115" t="s">
        <v>120</v>
      </c>
      <c r="F112" s="1116"/>
      <c r="G112" s="1115" t="s">
        <v>121</v>
      </c>
      <c r="H112" s="1123"/>
      <c r="I112" s="1115" t="s">
        <v>120</v>
      </c>
      <c r="J112" s="1116"/>
      <c r="K112" s="1115" t="s">
        <v>121</v>
      </c>
      <c r="L112" s="1123"/>
      <c r="M112" s="1115" t="s">
        <v>120</v>
      </c>
      <c r="N112" s="1116"/>
      <c r="O112" s="1115" t="s">
        <v>121</v>
      </c>
      <c r="P112" s="1123"/>
      <c r="Q112" s="1115" t="s">
        <v>120</v>
      </c>
      <c r="R112" s="1116"/>
      <c r="S112" s="1115" t="s">
        <v>121</v>
      </c>
      <c r="T112" s="1123"/>
      <c r="U112" s="1115" t="s">
        <v>120</v>
      </c>
      <c r="V112" s="1116"/>
      <c r="W112" s="1115" t="s">
        <v>121</v>
      </c>
      <c r="X112" s="1123"/>
      <c r="Y112" s="1115" t="s">
        <v>120</v>
      </c>
      <c r="Z112" s="1116"/>
      <c r="AA112" s="1115" t="s">
        <v>121</v>
      </c>
      <c r="AB112" s="1123"/>
      <c r="AC112" s="1115" t="s">
        <v>120</v>
      </c>
      <c r="AD112" s="1116"/>
      <c r="AE112" s="1115" t="s">
        <v>121</v>
      </c>
      <c r="AF112" s="1123"/>
      <c r="AG112" s="1115" t="s">
        <v>120</v>
      </c>
      <c r="AH112" s="1116"/>
      <c r="AI112" s="1115" t="s">
        <v>121</v>
      </c>
      <c r="AJ112" s="1123"/>
      <c r="AK112" s="1115" t="s">
        <v>120</v>
      </c>
      <c r="AL112" s="1116"/>
      <c r="AM112" s="1115" t="s">
        <v>121</v>
      </c>
      <c r="AN112" s="1123"/>
      <c r="AO112" s="1115" t="s">
        <v>120</v>
      </c>
      <c r="AP112" s="1116"/>
      <c r="AQ112" s="1115" t="s">
        <v>121</v>
      </c>
      <c r="AR112" s="1123"/>
      <c r="AS112" s="1115" t="s">
        <v>120</v>
      </c>
      <c r="AT112" s="1116"/>
      <c r="AU112" s="1115" t="s">
        <v>121</v>
      </c>
      <c r="AV112" s="1123"/>
      <c r="AW112" s="1115" t="s">
        <v>120</v>
      </c>
      <c r="AX112" s="1116"/>
      <c r="AY112" s="1115" t="s">
        <v>121</v>
      </c>
      <c r="AZ112" s="1123"/>
      <c r="BA112" s="1115" t="s">
        <v>120</v>
      </c>
      <c r="BB112" s="1116"/>
      <c r="BC112" s="1115" t="s">
        <v>121</v>
      </c>
      <c r="BD112" s="1123"/>
      <c r="BE112" s="1115" t="s">
        <v>120</v>
      </c>
      <c r="BF112" s="1116"/>
      <c r="BG112" s="1115" t="s">
        <v>121</v>
      </c>
      <c r="BH112" s="1123"/>
    </row>
    <row r="113" spans="1:60" ht="102" customHeight="1">
      <c r="A113" s="1127"/>
      <c r="B113" s="1106"/>
      <c r="C113" s="1107"/>
      <c r="D113" s="1107"/>
      <c r="E113" s="847" t="s">
        <v>122</v>
      </c>
      <c r="F113" s="848" t="s">
        <v>123</v>
      </c>
      <c r="G113" s="847" t="s">
        <v>124</v>
      </c>
      <c r="H113" s="848" t="s">
        <v>123</v>
      </c>
      <c r="I113" s="847" t="s">
        <v>122</v>
      </c>
      <c r="J113" s="848" t="s">
        <v>123</v>
      </c>
      <c r="K113" s="847" t="s">
        <v>124</v>
      </c>
      <c r="L113" s="848" t="s">
        <v>123</v>
      </c>
      <c r="M113" s="847" t="s">
        <v>122</v>
      </c>
      <c r="N113" s="848" t="s">
        <v>123</v>
      </c>
      <c r="O113" s="847" t="s">
        <v>124</v>
      </c>
      <c r="P113" s="848" t="s">
        <v>123</v>
      </c>
      <c r="Q113" s="847" t="s">
        <v>122</v>
      </c>
      <c r="R113" s="848" t="s">
        <v>123</v>
      </c>
      <c r="S113" s="847" t="s">
        <v>124</v>
      </c>
      <c r="T113" s="848" t="s">
        <v>123</v>
      </c>
      <c r="U113" s="847" t="s">
        <v>122</v>
      </c>
      <c r="V113" s="848" t="s">
        <v>123</v>
      </c>
      <c r="W113" s="847" t="s">
        <v>124</v>
      </c>
      <c r="X113" s="848" t="s">
        <v>123</v>
      </c>
      <c r="Y113" s="847" t="s">
        <v>122</v>
      </c>
      <c r="Z113" s="848" t="s">
        <v>123</v>
      </c>
      <c r="AA113" s="847" t="s">
        <v>124</v>
      </c>
      <c r="AB113" s="848" t="s">
        <v>123</v>
      </c>
      <c r="AC113" s="847" t="s">
        <v>122</v>
      </c>
      <c r="AD113" s="848" t="s">
        <v>123</v>
      </c>
      <c r="AE113" s="847" t="s">
        <v>124</v>
      </c>
      <c r="AF113" s="848" t="s">
        <v>123</v>
      </c>
      <c r="AG113" s="847" t="s">
        <v>122</v>
      </c>
      <c r="AH113" s="848" t="s">
        <v>123</v>
      </c>
      <c r="AI113" s="847" t="s">
        <v>124</v>
      </c>
      <c r="AJ113" s="848" t="s">
        <v>123</v>
      </c>
      <c r="AK113" s="847" t="s">
        <v>122</v>
      </c>
      <c r="AL113" s="848" t="s">
        <v>123</v>
      </c>
      <c r="AM113" s="847" t="s">
        <v>124</v>
      </c>
      <c r="AN113" s="848" t="s">
        <v>123</v>
      </c>
      <c r="AO113" s="847" t="s">
        <v>122</v>
      </c>
      <c r="AP113" s="848" t="s">
        <v>123</v>
      </c>
      <c r="AQ113" s="847" t="s">
        <v>124</v>
      </c>
      <c r="AR113" s="848" t="s">
        <v>123</v>
      </c>
      <c r="AS113" s="847" t="s">
        <v>122</v>
      </c>
      <c r="AT113" s="848" t="s">
        <v>123</v>
      </c>
      <c r="AU113" s="847" t="s">
        <v>124</v>
      </c>
      <c r="AV113" s="848" t="s">
        <v>123</v>
      </c>
      <c r="AW113" s="847" t="s">
        <v>122</v>
      </c>
      <c r="AX113" s="848" t="s">
        <v>123</v>
      </c>
      <c r="AY113" s="847" t="s">
        <v>124</v>
      </c>
      <c r="AZ113" s="848" t="s">
        <v>123</v>
      </c>
      <c r="BA113" s="847" t="s">
        <v>122</v>
      </c>
      <c r="BB113" s="848" t="s">
        <v>123</v>
      </c>
      <c r="BC113" s="847" t="s">
        <v>124</v>
      </c>
      <c r="BD113" s="848" t="s">
        <v>123</v>
      </c>
      <c r="BE113" s="847" t="s">
        <v>122</v>
      </c>
      <c r="BF113" s="848" t="s">
        <v>123</v>
      </c>
      <c r="BG113" s="847" t="s">
        <v>124</v>
      </c>
      <c r="BH113" s="848" t="s">
        <v>123</v>
      </c>
    </row>
    <row r="114" spans="1:60" ht="51" customHeight="1">
      <c r="A114" s="854"/>
      <c r="B114" s="850" t="s">
        <v>4691</v>
      </c>
      <c r="C114" s="851" t="s">
        <v>4692</v>
      </c>
      <c r="D114" s="851" t="s">
        <v>4693</v>
      </c>
      <c r="E114" s="851" t="s">
        <v>4694</v>
      </c>
      <c r="F114" s="851" t="s">
        <v>4695</v>
      </c>
      <c r="G114" s="851" t="s">
        <v>4696</v>
      </c>
      <c r="H114" s="851" t="s">
        <v>4697</v>
      </c>
      <c r="I114" s="851" t="s">
        <v>4698</v>
      </c>
      <c r="J114" s="851" t="s">
        <v>4699</v>
      </c>
      <c r="K114" s="851" t="s">
        <v>4700</v>
      </c>
      <c r="L114" s="851" t="s">
        <v>4701</v>
      </c>
      <c r="M114" s="851" t="s">
        <v>4702</v>
      </c>
      <c r="N114" s="851" t="s">
        <v>4703</v>
      </c>
      <c r="O114" s="851" t="s">
        <v>4704</v>
      </c>
      <c r="P114" s="851" t="s">
        <v>4705</v>
      </c>
      <c r="Q114" s="851" t="s">
        <v>4706</v>
      </c>
      <c r="R114" s="851" t="s">
        <v>4707</v>
      </c>
      <c r="S114" s="851" t="s">
        <v>4708</v>
      </c>
      <c r="T114" s="851" t="s">
        <v>4709</v>
      </c>
      <c r="U114" s="851" t="s">
        <v>4710</v>
      </c>
      <c r="V114" s="851" t="s">
        <v>4711</v>
      </c>
      <c r="W114" s="851" t="s">
        <v>4712</v>
      </c>
      <c r="X114" s="851" t="s">
        <v>4713</v>
      </c>
      <c r="Y114" s="851" t="s">
        <v>4714</v>
      </c>
      <c r="Z114" s="851" t="s">
        <v>4715</v>
      </c>
      <c r="AA114" s="851" t="s">
        <v>4716</v>
      </c>
      <c r="AB114" s="851" t="s">
        <v>4717</v>
      </c>
      <c r="AC114" s="851" t="s">
        <v>4718</v>
      </c>
      <c r="AD114" s="851" t="s">
        <v>4719</v>
      </c>
      <c r="AE114" s="851" t="s">
        <v>4720</v>
      </c>
      <c r="AF114" s="851" t="s">
        <v>4721</v>
      </c>
      <c r="AG114" s="851" t="s">
        <v>4722</v>
      </c>
      <c r="AH114" s="851" t="s">
        <v>4723</v>
      </c>
      <c r="AI114" s="851" t="s">
        <v>4724</v>
      </c>
      <c r="AJ114" s="851" t="s">
        <v>4725</v>
      </c>
      <c r="AK114" s="851" t="s">
        <v>4718</v>
      </c>
      <c r="AL114" s="851" t="s">
        <v>4719</v>
      </c>
      <c r="AM114" s="851" t="s">
        <v>4720</v>
      </c>
      <c r="AN114" s="851" t="s">
        <v>4721</v>
      </c>
      <c r="AO114" s="851" t="s">
        <v>4722</v>
      </c>
      <c r="AP114" s="851" t="s">
        <v>4723</v>
      </c>
      <c r="AQ114" s="851" t="s">
        <v>4724</v>
      </c>
      <c r="AR114" s="851" t="s">
        <v>4725</v>
      </c>
      <c r="AS114" s="851" t="s">
        <v>4718</v>
      </c>
      <c r="AT114" s="851" t="s">
        <v>4719</v>
      </c>
      <c r="AU114" s="851" t="s">
        <v>4720</v>
      </c>
      <c r="AV114" s="851" t="s">
        <v>4721</v>
      </c>
      <c r="AW114" s="851" t="s">
        <v>4722</v>
      </c>
      <c r="AX114" s="851" t="s">
        <v>4723</v>
      </c>
      <c r="AY114" s="851" t="s">
        <v>4724</v>
      </c>
      <c r="AZ114" s="851" t="s">
        <v>4725</v>
      </c>
      <c r="BA114" s="851" t="s">
        <v>4718</v>
      </c>
      <c r="BB114" s="851" t="s">
        <v>4719</v>
      </c>
      <c r="BC114" s="851" t="s">
        <v>4720</v>
      </c>
      <c r="BD114" s="851" t="s">
        <v>4721</v>
      </c>
      <c r="BE114" s="851" t="s">
        <v>4722</v>
      </c>
      <c r="BF114" s="851" t="s">
        <v>4723</v>
      </c>
      <c r="BG114" s="851" t="s">
        <v>4724</v>
      </c>
      <c r="BH114" s="851" t="s">
        <v>4725</v>
      </c>
    </row>
    <row r="115" spans="1:60" ht="15.6">
      <c r="A115" s="664">
        <v>1</v>
      </c>
      <c r="B115" s="676"/>
      <c r="C115" s="665"/>
      <c r="D115" s="665"/>
      <c r="E115" s="665"/>
      <c r="F115" s="665"/>
      <c r="G115" s="665"/>
      <c r="H115" s="665"/>
      <c r="I115" s="665"/>
      <c r="J115" s="665"/>
      <c r="K115" s="665"/>
      <c r="L115" s="665"/>
      <c r="M115" s="665"/>
      <c r="N115" s="665"/>
      <c r="O115" s="665"/>
      <c r="P115" s="665"/>
      <c r="Q115" s="665"/>
      <c r="R115" s="665"/>
      <c r="S115" s="665"/>
      <c r="T115" s="665"/>
      <c r="U115" s="665"/>
      <c r="V115" s="665"/>
      <c r="W115" s="665"/>
      <c r="X115" s="665"/>
      <c r="Y115" s="665"/>
      <c r="Z115" s="665"/>
      <c r="AA115" s="665"/>
      <c r="AB115" s="665"/>
      <c r="AC115" s="665"/>
      <c r="AD115" s="665"/>
      <c r="AE115" s="665"/>
      <c r="AF115" s="665"/>
      <c r="AG115" s="665"/>
      <c r="AH115" s="665"/>
      <c r="AI115" s="665"/>
      <c r="AJ115" s="665"/>
      <c r="AK115" s="665"/>
      <c r="AL115" s="665"/>
      <c r="AM115" s="665"/>
      <c r="AN115" s="665"/>
      <c r="AO115" s="665"/>
      <c r="AP115" s="665"/>
      <c r="AQ115" s="665"/>
      <c r="AR115" s="665"/>
      <c r="AS115" s="665"/>
      <c r="AT115" s="665"/>
      <c r="AU115" s="665"/>
      <c r="AV115" s="665"/>
      <c r="AW115" s="665"/>
      <c r="AX115" s="665"/>
      <c r="AY115" s="665"/>
      <c r="AZ115" s="665"/>
      <c r="BA115" s="665"/>
      <c r="BB115" s="665"/>
      <c r="BC115" s="665"/>
      <c r="BD115" s="665"/>
      <c r="BE115" s="665"/>
      <c r="BF115" s="665"/>
      <c r="BG115" s="665"/>
      <c r="BH115" s="665"/>
    </row>
    <row r="116" spans="1:60" ht="31.2">
      <c r="A116" s="664">
        <v>2</v>
      </c>
      <c r="B116" s="678" t="s">
        <v>132</v>
      </c>
      <c r="C116" s="665"/>
      <c r="D116" s="665"/>
      <c r="E116" s="665"/>
      <c r="F116" s="665"/>
      <c r="G116" s="665"/>
      <c r="H116" s="665"/>
      <c r="I116" s="665"/>
      <c r="J116" s="665"/>
      <c r="K116" s="665"/>
      <c r="L116" s="665"/>
      <c r="M116" s="665"/>
      <c r="N116" s="665"/>
      <c r="O116" s="665"/>
      <c r="P116" s="665"/>
      <c r="Q116" s="665"/>
      <c r="R116" s="665"/>
      <c r="S116" s="665"/>
      <c r="T116" s="665"/>
      <c r="U116" s="665"/>
      <c r="V116" s="665"/>
      <c r="W116" s="665"/>
      <c r="X116" s="665"/>
      <c r="Y116" s="665"/>
      <c r="Z116" s="665"/>
      <c r="AA116" s="665"/>
      <c r="AB116" s="665"/>
      <c r="AC116" s="665"/>
      <c r="AD116" s="665"/>
      <c r="AE116" s="665"/>
      <c r="AF116" s="665"/>
      <c r="AG116" s="665"/>
      <c r="AH116" s="665"/>
      <c r="AI116" s="665"/>
      <c r="AJ116" s="665"/>
      <c r="AK116" s="665"/>
      <c r="AL116" s="665"/>
      <c r="AM116" s="665"/>
      <c r="AN116" s="665"/>
      <c r="AO116" s="665"/>
      <c r="AP116" s="665"/>
      <c r="AQ116" s="665"/>
      <c r="AR116" s="665"/>
      <c r="AS116" s="665"/>
      <c r="AT116" s="665"/>
      <c r="AU116" s="665"/>
      <c r="AV116" s="665"/>
      <c r="AW116" s="665"/>
      <c r="AX116" s="665"/>
      <c r="AY116" s="665"/>
      <c r="AZ116" s="665"/>
      <c r="BA116" s="665"/>
      <c r="BB116" s="665"/>
      <c r="BC116" s="665"/>
      <c r="BD116" s="665"/>
      <c r="BE116" s="665"/>
      <c r="BF116" s="665"/>
      <c r="BG116" s="665"/>
      <c r="BH116" s="665"/>
    </row>
    <row r="117" spans="1:60" ht="15.6">
      <c r="A117" s="662"/>
      <c r="B117" s="681"/>
      <c r="C117" s="679"/>
      <c r="D117" s="679"/>
      <c r="E117" s="679"/>
      <c r="F117" s="679"/>
      <c r="G117" s="679"/>
      <c r="H117" s="679"/>
      <c r="I117" s="679"/>
      <c r="J117" s="679"/>
      <c r="K117" s="679"/>
      <c r="L117" s="679"/>
      <c r="M117" s="679"/>
      <c r="N117" s="679"/>
      <c r="O117" s="679"/>
      <c r="P117" s="679"/>
      <c r="Q117" s="679"/>
      <c r="R117" s="679"/>
      <c r="S117" s="679"/>
      <c r="T117" s="679"/>
      <c r="U117" s="679"/>
      <c r="V117" s="679"/>
      <c r="W117" s="679"/>
      <c r="X117" s="679"/>
      <c r="Y117" s="679"/>
      <c r="Z117" s="679"/>
      <c r="AA117" s="679"/>
      <c r="AB117" s="679"/>
      <c r="AC117" s="679"/>
      <c r="AD117" s="679"/>
      <c r="AE117" s="679"/>
      <c r="AF117" s="679"/>
      <c r="AG117" s="679"/>
      <c r="AH117" s="679"/>
      <c r="AI117" s="679"/>
      <c r="AJ117" s="679"/>
    </row>
    <row r="118" spans="1:60" ht="15.6">
      <c r="A118" s="662"/>
      <c r="B118" s="681"/>
      <c r="C118" s="679"/>
      <c r="D118" s="679"/>
      <c r="E118" s="679"/>
      <c r="F118" s="679"/>
      <c r="G118" s="679"/>
      <c r="H118" s="679"/>
      <c r="I118" s="679"/>
      <c r="J118" s="679"/>
      <c r="K118" s="679"/>
      <c r="L118" s="679"/>
      <c r="M118" s="679"/>
      <c r="N118" s="679"/>
      <c r="O118" s="679"/>
      <c r="P118" s="679"/>
      <c r="Q118" s="679"/>
      <c r="R118" s="679"/>
      <c r="S118" s="679"/>
      <c r="T118" s="679"/>
      <c r="U118" s="679"/>
      <c r="V118" s="679"/>
      <c r="W118" s="679"/>
      <c r="X118" s="679"/>
      <c r="Y118" s="679"/>
      <c r="Z118" s="679"/>
      <c r="AA118" s="679"/>
      <c r="AB118" s="679"/>
      <c r="AC118" s="679"/>
      <c r="AD118" s="679"/>
      <c r="AE118" s="679"/>
      <c r="AF118" s="679"/>
      <c r="AG118" s="679"/>
      <c r="AH118" s="679"/>
      <c r="AI118" s="679"/>
      <c r="AJ118" s="679"/>
    </row>
    <row r="119" spans="1:60" ht="15.6">
      <c r="A119" s="662"/>
      <c r="B119" s="681"/>
      <c r="C119" s="679"/>
      <c r="D119" s="679"/>
      <c r="E119" s="679"/>
      <c r="F119" s="679"/>
      <c r="G119" s="679"/>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row>
    <row r="120" spans="1:60" ht="15.6">
      <c r="A120" s="662"/>
      <c r="B120" s="681"/>
      <c r="C120" s="679"/>
      <c r="D120" s="679"/>
      <c r="E120" s="679"/>
      <c r="F120" s="679"/>
      <c r="G120" s="679"/>
      <c r="H120" s="679"/>
      <c r="I120" s="679"/>
      <c r="J120" s="679"/>
      <c r="K120" s="679"/>
      <c r="L120" s="679"/>
      <c r="M120" s="679"/>
      <c r="N120" s="679"/>
      <c r="O120" s="679"/>
      <c r="P120" s="679"/>
      <c r="Q120" s="679"/>
      <c r="R120" s="679"/>
      <c r="S120" s="679"/>
      <c r="T120" s="679"/>
      <c r="U120" s="679"/>
      <c r="V120" s="679"/>
      <c r="W120" s="679"/>
      <c r="X120" s="679"/>
      <c r="Y120" s="679"/>
      <c r="Z120" s="679"/>
      <c r="AA120" s="679"/>
      <c r="AB120" s="679"/>
      <c r="AC120" s="679"/>
      <c r="AD120" s="679"/>
      <c r="AE120" s="679"/>
      <c r="AF120" s="679"/>
      <c r="AG120" s="679"/>
      <c r="AH120" s="679"/>
      <c r="AI120" s="679"/>
      <c r="AJ120" s="679"/>
    </row>
    <row r="121" spans="1:60" ht="15.6">
      <c r="A121" s="662"/>
      <c r="B121" s="681"/>
      <c r="C121" s="679"/>
      <c r="D121" s="679"/>
      <c r="E121" s="679"/>
      <c r="F121" s="679"/>
      <c r="G121" s="679"/>
      <c r="H121" s="679"/>
      <c r="I121" s="679"/>
      <c r="J121" s="679"/>
      <c r="K121" s="679"/>
      <c r="L121" s="679"/>
      <c r="M121" s="679"/>
      <c r="N121" s="679"/>
      <c r="O121" s="679"/>
      <c r="P121" s="679"/>
      <c r="Q121" s="679"/>
      <c r="R121" s="679"/>
      <c r="S121" s="679"/>
      <c r="T121" s="679"/>
      <c r="U121" s="679"/>
      <c r="V121" s="679"/>
      <c r="W121" s="679"/>
      <c r="X121" s="679"/>
      <c r="Y121" s="679"/>
      <c r="Z121" s="679"/>
      <c r="AA121" s="679"/>
      <c r="AB121" s="679"/>
      <c r="AC121" s="679"/>
      <c r="AD121" s="679"/>
      <c r="AE121" s="679"/>
      <c r="AF121" s="679"/>
      <c r="AG121" s="679"/>
      <c r="AH121" s="679"/>
      <c r="AI121" s="679"/>
      <c r="AJ121" s="679"/>
    </row>
    <row r="122" spans="1:60" ht="15.6">
      <c r="A122" s="662"/>
      <c r="B122" s="681"/>
      <c r="C122" s="679"/>
      <c r="D122" s="679"/>
      <c r="E122" s="679"/>
      <c r="F122" s="679"/>
      <c r="G122" s="679"/>
      <c r="H122" s="679"/>
      <c r="I122" s="679"/>
      <c r="J122" s="679"/>
      <c r="K122" s="679"/>
      <c r="L122" s="679"/>
      <c r="M122" s="679"/>
      <c r="N122" s="679"/>
      <c r="O122" s="679"/>
      <c r="P122" s="679"/>
      <c r="Q122" s="679"/>
      <c r="R122" s="679"/>
      <c r="S122" s="679"/>
      <c r="T122" s="679"/>
      <c r="U122" s="679"/>
      <c r="V122" s="679"/>
      <c r="W122" s="679"/>
      <c r="X122" s="679"/>
      <c r="Y122" s="679"/>
      <c r="Z122" s="679"/>
      <c r="AA122" s="679"/>
      <c r="AB122" s="679"/>
      <c r="AC122" s="679"/>
      <c r="AD122" s="679"/>
      <c r="AE122" s="679"/>
      <c r="AF122" s="679"/>
      <c r="AG122" s="679"/>
      <c r="AH122" s="679"/>
      <c r="AI122" s="679"/>
      <c r="AJ122" s="679"/>
    </row>
    <row r="123" spans="1:60" ht="15.6">
      <c r="A123" s="662"/>
      <c r="B123" s="681"/>
      <c r="C123" s="679"/>
      <c r="D123" s="679"/>
      <c r="E123" s="679"/>
      <c r="F123" s="679"/>
      <c r="G123" s="679"/>
      <c r="H123" s="679"/>
      <c r="I123" s="679"/>
      <c r="J123" s="679"/>
      <c r="K123" s="679"/>
      <c r="L123" s="679"/>
      <c r="M123" s="679"/>
      <c r="N123" s="679"/>
      <c r="O123" s="679"/>
      <c r="P123" s="679"/>
      <c r="Q123" s="679"/>
      <c r="R123" s="679"/>
      <c r="S123" s="679"/>
      <c r="T123" s="679"/>
      <c r="U123" s="679"/>
      <c r="V123" s="679"/>
      <c r="W123" s="679"/>
      <c r="X123" s="679"/>
      <c r="Y123" s="679"/>
      <c r="Z123" s="679"/>
      <c r="AA123" s="679"/>
      <c r="AB123" s="679"/>
      <c r="AC123" s="679"/>
      <c r="AD123" s="679"/>
      <c r="AE123" s="679"/>
      <c r="AF123" s="679"/>
      <c r="AG123" s="679"/>
      <c r="AH123" s="679"/>
      <c r="AI123" s="679"/>
      <c r="AJ123" s="679"/>
    </row>
    <row r="124" spans="1:60" ht="15.6">
      <c r="A124" s="662"/>
      <c r="B124" s="681"/>
      <c r="C124" s="679"/>
      <c r="D124" s="679"/>
      <c r="E124" s="679"/>
      <c r="F124" s="679"/>
      <c r="G124" s="679"/>
      <c r="H124" s="679"/>
      <c r="I124" s="679"/>
      <c r="J124" s="679"/>
      <c r="K124" s="679"/>
      <c r="L124" s="679"/>
      <c r="M124" s="679"/>
      <c r="N124" s="679"/>
      <c r="O124" s="679"/>
      <c r="P124" s="679"/>
      <c r="Q124" s="679"/>
      <c r="R124" s="679"/>
      <c r="S124" s="679"/>
      <c r="T124" s="679"/>
      <c r="U124" s="679"/>
      <c r="V124" s="679"/>
      <c r="W124" s="679"/>
      <c r="X124" s="679"/>
      <c r="Y124" s="679"/>
      <c r="Z124" s="679"/>
      <c r="AA124" s="679"/>
      <c r="AB124" s="679"/>
      <c r="AC124" s="679"/>
      <c r="AD124" s="679"/>
      <c r="AE124" s="679"/>
      <c r="AF124" s="679"/>
      <c r="AG124" s="679"/>
      <c r="AH124" s="679"/>
      <c r="AI124" s="679"/>
      <c r="AJ124" s="679"/>
    </row>
    <row r="125" spans="1:60" ht="18">
      <c r="A125" s="662"/>
      <c r="B125" s="1101" t="s">
        <v>110</v>
      </c>
      <c r="C125" s="1101"/>
      <c r="D125" s="1101"/>
      <c r="E125" s="1101"/>
      <c r="F125" s="1101"/>
      <c r="G125" s="1101"/>
      <c r="H125" s="1101"/>
      <c r="I125" s="1101"/>
      <c r="J125" s="1101"/>
      <c r="K125" s="1101"/>
      <c r="L125" s="1101"/>
      <c r="M125" s="1101"/>
      <c r="N125" s="1101"/>
      <c r="O125" s="1101"/>
      <c r="P125" s="1101"/>
      <c r="Q125" s="1101"/>
      <c r="R125" s="1101"/>
      <c r="S125" s="1101"/>
      <c r="T125" s="1101"/>
      <c r="U125" s="1101"/>
      <c r="V125" s="1101"/>
      <c r="W125" s="1101"/>
      <c r="X125" s="1101"/>
      <c r="Y125" s="679"/>
      <c r="Z125" s="679"/>
      <c r="AA125" s="679"/>
      <c r="AB125" s="679"/>
      <c r="AC125" s="679"/>
      <c r="AD125" s="679"/>
      <c r="AE125" s="679"/>
      <c r="AF125" s="679"/>
      <c r="AG125" s="679"/>
      <c r="AH125" s="679"/>
      <c r="AI125" s="679"/>
      <c r="AJ125" s="679"/>
    </row>
    <row r="126" spans="1:60" ht="18.75" customHeight="1">
      <c r="A126" s="656"/>
      <c r="B126" s="1103" t="s">
        <v>4726</v>
      </c>
      <c r="C126" s="1103"/>
      <c r="D126" s="1103"/>
      <c r="E126" s="1103"/>
      <c r="F126" s="1103"/>
      <c r="G126" s="1103"/>
      <c r="H126" s="1103"/>
      <c r="I126" s="1103"/>
      <c r="J126" s="1103"/>
      <c r="K126" s="1103"/>
      <c r="L126" s="1103"/>
      <c r="M126" s="1103"/>
      <c r="N126" s="1103"/>
      <c r="O126" s="1103"/>
      <c r="P126" s="1103"/>
      <c r="Q126" s="1103"/>
      <c r="R126" s="1103"/>
      <c r="S126" s="1103"/>
      <c r="T126" s="1103"/>
      <c r="U126" s="1103"/>
      <c r="V126" s="1103"/>
      <c r="W126" s="1103"/>
      <c r="X126" s="1103"/>
      <c r="Y126" s="660"/>
      <c r="Z126" s="660"/>
      <c r="AA126" s="660"/>
      <c r="AB126" s="660"/>
      <c r="AC126" s="660"/>
      <c r="AD126" s="660"/>
      <c r="AE126" s="673"/>
      <c r="AF126" s="673"/>
      <c r="AG126" s="673"/>
      <c r="AH126" s="673"/>
      <c r="AI126" s="659"/>
      <c r="AJ126" s="659"/>
    </row>
    <row r="127" spans="1:60" ht="18">
      <c r="A127" s="625"/>
      <c r="B127" s="1104" t="s">
        <v>106</v>
      </c>
      <c r="C127" s="1104"/>
      <c r="D127" s="1104"/>
      <c r="E127" s="1104"/>
      <c r="F127" s="1104"/>
      <c r="G127" s="1104"/>
      <c r="H127" s="1104"/>
      <c r="I127" s="1104"/>
      <c r="J127" s="1104"/>
      <c r="K127" s="1104"/>
      <c r="L127" s="1104"/>
      <c r="M127" s="1104"/>
      <c r="N127" s="1104"/>
      <c r="O127" s="1104"/>
      <c r="P127" s="1104"/>
      <c r="Q127" s="1104"/>
      <c r="R127" s="1104"/>
      <c r="S127" s="1104"/>
      <c r="T127" s="1104"/>
      <c r="U127" s="1104"/>
      <c r="V127" s="1104"/>
      <c r="W127" s="1104"/>
      <c r="X127" s="671"/>
      <c r="Y127" s="671"/>
      <c r="Z127" s="671"/>
      <c r="AA127" s="671"/>
      <c r="AB127" s="671"/>
      <c r="AC127" s="671"/>
      <c r="AD127" s="671"/>
    </row>
    <row r="128" spans="1:60" ht="15.75" customHeight="1">
      <c r="A128" s="1127" t="s">
        <v>1404</v>
      </c>
      <c r="B128" s="1106" t="s">
        <v>107</v>
      </c>
      <c r="C128" s="1107" t="s">
        <v>113</v>
      </c>
      <c r="D128" s="1107" t="s">
        <v>114</v>
      </c>
      <c r="E128" s="1128" t="s">
        <v>115</v>
      </c>
      <c r="F128" s="1129"/>
      <c r="G128" s="1129"/>
      <c r="H128" s="1130"/>
      <c r="I128" s="1126" t="s">
        <v>163</v>
      </c>
      <c r="J128" s="1126"/>
      <c r="K128" s="1126"/>
      <c r="L128" s="1126"/>
      <c r="M128" s="1126"/>
      <c r="N128" s="1126"/>
      <c r="O128" s="1126"/>
      <c r="P128" s="1126"/>
      <c r="Q128" s="1126"/>
      <c r="R128" s="1126"/>
      <c r="S128" s="1126"/>
      <c r="T128" s="1126"/>
      <c r="U128" s="1126"/>
      <c r="V128" s="1126"/>
      <c r="W128" s="1126"/>
      <c r="X128" s="1126"/>
      <c r="Y128" s="1126"/>
      <c r="Z128" s="1126"/>
      <c r="AA128" s="1126"/>
      <c r="AB128" s="1126"/>
      <c r="AC128" s="1126"/>
      <c r="AD128" s="1126"/>
      <c r="AE128" s="1126"/>
      <c r="AF128" s="1126"/>
      <c r="AG128" s="1126"/>
      <c r="AH128" s="1126"/>
      <c r="AI128" s="1126"/>
      <c r="AJ128" s="1126"/>
      <c r="AK128" s="1126"/>
      <c r="AL128" s="1126"/>
      <c r="AM128" s="1126"/>
      <c r="AN128" s="1126"/>
      <c r="AO128" s="1126"/>
      <c r="AP128" s="1126"/>
      <c r="AQ128" s="1126"/>
      <c r="AR128" s="1126"/>
      <c r="AS128" s="1126"/>
      <c r="AT128" s="1126"/>
      <c r="AU128" s="1126"/>
      <c r="AV128" s="1126"/>
      <c r="AW128" s="1126"/>
      <c r="AX128" s="1126"/>
      <c r="AY128" s="1126"/>
      <c r="AZ128" s="1126"/>
      <c r="BA128" s="1126"/>
      <c r="BB128" s="1126"/>
      <c r="BC128" s="1126"/>
      <c r="BD128" s="1126"/>
      <c r="BE128" s="1126"/>
      <c r="BF128" s="1126"/>
      <c r="BG128" s="1126"/>
      <c r="BH128" s="1126"/>
    </row>
    <row r="129" spans="1:60" ht="15.6">
      <c r="A129" s="1127"/>
      <c r="B129" s="1106"/>
      <c r="C129" s="1107"/>
      <c r="D129" s="1107"/>
      <c r="E129" s="1131"/>
      <c r="F129" s="1132"/>
      <c r="G129" s="1132"/>
      <c r="H129" s="1133"/>
      <c r="I129" s="1124" t="s">
        <v>1451</v>
      </c>
      <c r="J129" s="1125"/>
      <c r="K129" s="1125"/>
      <c r="L129" s="1125"/>
      <c r="M129" s="1124" t="s">
        <v>1439</v>
      </c>
      <c r="N129" s="1125"/>
      <c r="O129" s="1125"/>
      <c r="P129" s="1125"/>
      <c r="Q129" s="1124" t="s">
        <v>1438</v>
      </c>
      <c r="R129" s="1125"/>
      <c r="S129" s="1125"/>
      <c r="T129" s="1123"/>
      <c r="U129" s="1124" t="s">
        <v>1475</v>
      </c>
      <c r="V129" s="1125"/>
      <c r="W129" s="1125"/>
      <c r="X129" s="1123"/>
      <c r="Y129" s="1124" t="s">
        <v>1465</v>
      </c>
      <c r="Z129" s="1125"/>
      <c r="AA129" s="1125"/>
      <c r="AB129" s="1125"/>
      <c r="AC129" s="1124" t="s">
        <v>118</v>
      </c>
      <c r="AD129" s="1125"/>
      <c r="AE129" s="1125"/>
      <c r="AF129" s="1125"/>
      <c r="AG129" s="1124" t="s">
        <v>1450</v>
      </c>
      <c r="AH129" s="1125"/>
      <c r="AI129" s="1125"/>
      <c r="AJ129" s="1125"/>
      <c r="AK129" s="1124" t="s">
        <v>1660</v>
      </c>
      <c r="AL129" s="1125"/>
      <c r="AM129" s="1125"/>
      <c r="AN129" s="1125"/>
      <c r="AO129" s="1124" t="s">
        <v>1642</v>
      </c>
      <c r="AP129" s="1125"/>
      <c r="AQ129" s="1125"/>
      <c r="AR129" s="1125"/>
      <c r="AS129" s="1124" t="s">
        <v>1657</v>
      </c>
      <c r="AT129" s="1125"/>
      <c r="AU129" s="1125"/>
      <c r="AV129" s="1125"/>
      <c r="AW129" s="1124" t="s">
        <v>1639</v>
      </c>
      <c r="AX129" s="1125"/>
      <c r="AY129" s="1125"/>
      <c r="AZ129" s="1125"/>
      <c r="BA129" s="1124" t="s">
        <v>1697</v>
      </c>
      <c r="BB129" s="1125"/>
      <c r="BC129" s="1125"/>
      <c r="BD129" s="1125"/>
      <c r="BE129" s="1126" t="s">
        <v>3654</v>
      </c>
      <c r="BF129" s="1126"/>
      <c r="BG129" s="1126"/>
      <c r="BH129" s="1126"/>
    </row>
    <row r="130" spans="1:60" ht="15.75" customHeight="1">
      <c r="A130" s="1127"/>
      <c r="B130" s="1106"/>
      <c r="C130" s="1107"/>
      <c r="D130" s="1107"/>
      <c r="E130" s="1115" t="s">
        <v>120</v>
      </c>
      <c r="F130" s="1116"/>
      <c r="G130" s="1115" t="s">
        <v>121</v>
      </c>
      <c r="H130" s="1123"/>
      <c r="I130" s="1115" t="s">
        <v>120</v>
      </c>
      <c r="J130" s="1116"/>
      <c r="K130" s="1115" t="s">
        <v>121</v>
      </c>
      <c r="L130" s="1123"/>
      <c r="M130" s="1115" t="s">
        <v>120</v>
      </c>
      <c r="N130" s="1116"/>
      <c r="O130" s="1115" t="s">
        <v>121</v>
      </c>
      <c r="P130" s="1123"/>
      <c r="Q130" s="1115" t="s">
        <v>120</v>
      </c>
      <c r="R130" s="1116"/>
      <c r="S130" s="1115" t="s">
        <v>121</v>
      </c>
      <c r="T130" s="1123"/>
      <c r="U130" s="1115" t="s">
        <v>120</v>
      </c>
      <c r="V130" s="1116"/>
      <c r="W130" s="1115" t="s">
        <v>121</v>
      </c>
      <c r="X130" s="1123"/>
      <c r="Y130" s="1115" t="s">
        <v>120</v>
      </c>
      <c r="Z130" s="1116"/>
      <c r="AA130" s="1115" t="s">
        <v>121</v>
      </c>
      <c r="AB130" s="1123"/>
      <c r="AC130" s="1115" t="s">
        <v>120</v>
      </c>
      <c r="AD130" s="1116"/>
      <c r="AE130" s="1115" t="s">
        <v>121</v>
      </c>
      <c r="AF130" s="1123"/>
      <c r="AG130" s="1115" t="s">
        <v>120</v>
      </c>
      <c r="AH130" s="1116"/>
      <c r="AI130" s="1115" t="s">
        <v>121</v>
      </c>
      <c r="AJ130" s="1123"/>
      <c r="AK130" s="1115" t="s">
        <v>120</v>
      </c>
      <c r="AL130" s="1116"/>
      <c r="AM130" s="1115" t="s">
        <v>121</v>
      </c>
      <c r="AN130" s="1123"/>
      <c r="AO130" s="1115" t="s">
        <v>120</v>
      </c>
      <c r="AP130" s="1116"/>
      <c r="AQ130" s="1115" t="s">
        <v>121</v>
      </c>
      <c r="AR130" s="1123"/>
      <c r="AS130" s="1115" t="s">
        <v>120</v>
      </c>
      <c r="AT130" s="1116"/>
      <c r="AU130" s="1115" t="s">
        <v>121</v>
      </c>
      <c r="AV130" s="1123"/>
      <c r="AW130" s="1115" t="s">
        <v>120</v>
      </c>
      <c r="AX130" s="1116"/>
      <c r="AY130" s="1115" t="s">
        <v>121</v>
      </c>
      <c r="AZ130" s="1123"/>
      <c r="BA130" s="1115" t="s">
        <v>120</v>
      </c>
      <c r="BB130" s="1116"/>
      <c r="BC130" s="1115" t="s">
        <v>121</v>
      </c>
      <c r="BD130" s="1123"/>
      <c r="BE130" s="1115" t="s">
        <v>120</v>
      </c>
      <c r="BF130" s="1116"/>
      <c r="BG130" s="1115" t="s">
        <v>121</v>
      </c>
      <c r="BH130" s="1123"/>
    </row>
    <row r="131" spans="1:60" ht="102" customHeight="1">
      <c r="A131" s="1127"/>
      <c r="B131" s="1106"/>
      <c r="C131" s="1107"/>
      <c r="D131" s="1107"/>
      <c r="E131" s="847" t="s">
        <v>122</v>
      </c>
      <c r="F131" s="848" t="s">
        <v>123</v>
      </c>
      <c r="G131" s="847" t="s">
        <v>124</v>
      </c>
      <c r="H131" s="848" t="s">
        <v>123</v>
      </c>
      <c r="I131" s="847" t="s">
        <v>122</v>
      </c>
      <c r="J131" s="848" t="s">
        <v>123</v>
      </c>
      <c r="K131" s="847" t="s">
        <v>124</v>
      </c>
      <c r="L131" s="848" t="s">
        <v>123</v>
      </c>
      <c r="M131" s="847" t="s">
        <v>122</v>
      </c>
      <c r="N131" s="848" t="s">
        <v>123</v>
      </c>
      <c r="O131" s="847" t="s">
        <v>124</v>
      </c>
      <c r="P131" s="848" t="s">
        <v>123</v>
      </c>
      <c r="Q131" s="847" t="s">
        <v>122</v>
      </c>
      <c r="R131" s="848" t="s">
        <v>123</v>
      </c>
      <c r="S131" s="847" t="s">
        <v>124</v>
      </c>
      <c r="T131" s="848" t="s">
        <v>123</v>
      </c>
      <c r="U131" s="847" t="s">
        <v>122</v>
      </c>
      <c r="V131" s="848" t="s">
        <v>123</v>
      </c>
      <c r="W131" s="847" t="s">
        <v>124</v>
      </c>
      <c r="X131" s="848" t="s">
        <v>123</v>
      </c>
      <c r="Y131" s="847" t="s">
        <v>122</v>
      </c>
      <c r="Z131" s="848" t="s">
        <v>123</v>
      </c>
      <c r="AA131" s="847" t="s">
        <v>124</v>
      </c>
      <c r="AB131" s="848" t="s">
        <v>123</v>
      </c>
      <c r="AC131" s="847" t="s">
        <v>122</v>
      </c>
      <c r="AD131" s="848" t="s">
        <v>123</v>
      </c>
      <c r="AE131" s="847" t="s">
        <v>124</v>
      </c>
      <c r="AF131" s="848" t="s">
        <v>123</v>
      </c>
      <c r="AG131" s="847" t="s">
        <v>122</v>
      </c>
      <c r="AH131" s="848" t="s">
        <v>123</v>
      </c>
      <c r="AI131" s="847" t="s">
        <v>124</v>
      </c>
      <c r="AJ131" s="848" t="s">
        <v>123</v>
      </c>
      <c r="AK131" s="847" t="s">
        <v>122</v>
      </c>
      <c r="AL131" s="848" t="s">
        <v>123</v>
      </c>
      <c r="AM131" s="847" t="s">
        <v>124</v>
      </c>
      <c r="AN131" s="848" t="s">
        <v>123</v>
      </c>
      <c r="AO131" s="847" t="s">
        <v>122</v>
      </c>
      <c r="AP131" s="848" t="s">
        <v>123</v>
      </c>
      <c r="AQ131" s="847" t="s">
        <v>124</v>
      </c>
      <c r="AR131" s="848" t="s">
        <v>123</v>
      </c>
      <c r="AS131" s="847" t="s">
        <v>122</v>
      </c>
      <c r="AT131" s="848" t="s">
        <v>123</v>
      </c>
      <c r="AU131" s="847" t="s">
        <v>124</v>
      </c>
      <c r="AV131" s="848" t="s">
        <v>123</v>
      </c>
      <c r="AW131" s="847" t="s">
        <v>122</v>
      </c>
      <c r="AX131" s="848" t="s">
        <v>123</v>
      </c>
      <c r="AY131" s="847" t="s">
        <v>124</v>
      </c>
      <c r="AZ131" s="848" t="s">
        <v>123</v>
      </c>
      <c r="BA131" s="847" t="s">
        <v>122</v>
      </c>
      <c r="BB131" s="848" t="s">
        <v>123</v>
      </c>
      <c r="BC131" s="847" t="s">
        <v>124</v>
      </c>
      <c r="BD131" s="848" t="s">
        <v>123</v>
      </c>
      <c r="BE131" s="847" t="s">
        <v>122</v>
      </c>
      <c r="BF131" s="848" t="s">
        <v>123</v>
      </c>
      <c r="BG131" s="847" t="s">
        <v>124</v>
      </c>
      <c r="BH131" s="848" t="s">
        <v>123</v>
      </c>
    </row>
    <row r="132" spans="1:60" ht="51" customHeight="1">
      <c r="A132" s="854"/>
      <c r="B132" s="850" t="s">
        <v>4691</v>
      </c>
      <c r="C132" s="851" t="s">
        <v>4692</v>
      </c>
      <c r="D132" s="851" t="s">
        <v>4693</v>
      </c>
      <c r="E132" s="851" t="s">
        <v>4694</v>
      </c>
      <c r="F132" s="851" t="s">
        <v>4695</v>
      </c>
      <c r="G132" s="851" t="s">
        <v>4696</v>
      </c>
      <c r="H132" s="851" t="s">
        <v>4697</v>
      </c>
      <c r="I132" s="851" t="s">
        <v>4698</v>
      </c>
      <c r="J132" s="851" t="s">
        <v>4699</v>
      </c>
      <c r="K132" s="851" t="s">
        <v>4700</v>
      </c>
      <c r="L132" s="851" t="s">
        <v>4701</v>
      </c>
      <c r="M132" s="851" t="s">
        <v>4702</v>
      </c>
      <c r="N132" s="851" t="s">
        <v>4703</v>
      </c>
      <c r="O132" s="851" t="s">
        <v>4704</v>
      </c>
      <c r="P132" s="851" t="s">
        <v>4705</v>
      </c>
      <c r="Q132" s="851" t="s">
        <v>4706</v>
      </c>
      <c r="R132" s="851" t="s">
        <v>4707</v>
      </c>
      <c r="S132" s="851" t="s">
        <v>4708</v>
      </c>
      <c r="T132" s="851" t="s">
        <v>4709</v>
      </c>
      <c r="U132" s="851" t="s">
        <v>4710</v>
      </c>
      <c r="V132" s="851" t="s">
        <v>4711</v>
      </c>
      <c r="W132" s="851" t="s">
        <v>4712</v>
      </c>
      <c r="X132" s="851" t="s">
        <v>4713</v>
      </c>
      <c r="Y132" s="851" t="s">
        <v>4714</v>
      </c>
      <c r="Z132" s="851" t="s">
        <v>4715</v>
      </c>
      <c r="AA132" s="851" t="s">
        <v>4716</v>
      </c>
      <c r="AB132" s="851" t="s">
        <v>4717</v>
      </c>
      <c r="AC132" s="851" t="s">
        <v>4718</v>
      </c>
      <c r="AD132" s="851" t="s">
        <v>4719</v>
      </c>
      <c r="AE132" s="851" t="s">
        <v>4720</v>
      </c>
      <c r="AF132" s="851" t="s">
        <v>4721</v>
      </c>
      <c r="AG132" s="851" t="s">
        <v>4722</v>
      </c>
      <c r="AH132" s="851" t="s">
        <v>4723</v>
      </c>
      <c r="AI132" s="851" t="s">
        <v>4724</v>
      </c>
      <c r="AJ132" s="851" t="s">
        <v>4725</v>
      </c>
      <c r="AK132" s="851" t="s">
        <v>4718</v>
      </c>
      <c r="AL132" s="851" t="s">
        <v>4719</v>
      </c>
      <c r="AM132" s="851" t="s">
        <v>4720</v>
      </c>
      <c r="AN132" s="851" t="s">
        <v>4721</v>
      </c>
      <c r="AO132" s="851" t="s">
        <v>4722</v>
      </c>
      <c r="AP132" s="851" t="s">
        <v>4723</v>
      </c>
      <c r="AQ132" s="851" t="s">
        <v>4724</v>
      </c>
      <c r="AR132" s="851" t="s">
        <v>4725</v>
      </c>
      <c r="AS132" s="851" t="s">
        <v>4718</v>
      </c>
      <c r="AT132" s="851" t="s">
        <v>4719</v>
      </c>
      <c r="AU132" s="851" t="s">
        <v>4720</v>
      </c>
      <c r="AV132" s="851" t="s">
        <v>4721</v>
      </c>
      <c r="AW132" s="851" t="s">
        <v>4722</v>
      </c>
      <c r="AX132" s="851" t="s">
        <v>4723</v>
      </c>
      <c r="AY132" s="851" t="s">
        <v>4724</v>
      </c>
      <c r="AZ132" s="851" t="s">
        <v>4725</v>
      </c>
      <c r="BA132" s="851" t="s">
        <v>4718</v>
      </c>
      <c r="BB132" s="851" t="s">
        <v>4719</v>
      </c>
      <c r="BC132" s="851" t="s">
        <v>4720</v>
      </c>
      <c r="BD132" s="851" t="s">
        <v>4721</v>
      </c>
      <c r="BE132" s="851" t="s">
        <v>4722</v>
      </c>
      <c r="BF132" s="851" t="s">
        <v>4723</v>
      </c>
      <c r="BG132" s="851" t="s">
        <v>4724</v>
      </c>
      <c r="BH132" s="851" t="s">
        <v>4725</v>
      </c>
    </row>
    <row r="133" spans="1:60" ht="15.6">
      <c r="A133" s="664">
        <v>1</v>
      </c>
      <c r="B133" s="676"/>
      <c r="C133" s="665"/>
      <c r="D133" s="665"/>
      <c r="E133" s="665"/>
      <c r="F133" s="665"/>
      <c r="G133" s="665"/>
      <c r="H133" s="665"/>
      <c r="I133" s="665"/>
      <c r="J133" s="665"/>
      <c r="K133" s="665"/>
      <c r="L133" s="665"/>
      <c r="M133" s="665"/>
      <c r="N133" s="665"/>
      <c r="O133" s="665"/>
      <c r="P133" s="665"/>
      <c r="Q133" s="665"/>
      <c r="R133" s="665"/>
      <c r="S133" s="665"/>
      <c r="T133" s="665"/>
      <c r="U133" s="665"/>
      <c r="V133" s="665"/>
      <c r="W133" s="665"/>
      <c r="X133" s="665"/>
      <c r="Y133" s="665"/>
      <c r="Z133" s="665"/>
      <c r="AA133" s="665"/>
      <c r="AB133" s="665"/>
      <c r="AC133" s="665"/>
      <c r="AD133" s="665"/>
      <c r="AE133" s="665"/>
      <c r="AF133" s="665"/>
      <c r="AG133" s="665"/>
      <c r="AH133" s="665"/>
      <c r="AI133" s="665"/>
      <c r="AJ133" s="665"/>
      <c r="AK133" s="665"/>
      <c r="AL133" s="665"/>
      <c r="AM133" s="665"/>
      <c r="AN133" s="665"/>
      <c r="AO133" s="665"/>
      <c r="AP133" s="665"/>
      <c r="AQ133" s="665"/>
      <c r="AR133" s="665"/>
      <c r="AS133" s="665"/>
      <c r="AT133" s="665"/>
      <c r="AU133" s="665"/>
      <c r="AV133" s="665"/>
      <c r="AW133" s="665"/>
      <c r="AX133" s="665"/>
      <c r="AY133" s="665"/>
      <c r="AZ133" s="665"/>
      <c r="BA133" s="665"/>
      <c r="BB133" s="665"/>
      <c r="BC133" s="665"/>
      <c r="BD133" s="665"/>
      <c r="BE133" s="665"/>
      <c r="BF133" s="665"/>
      <c r="BG133" s="665"/>
      <c r="BH133" s="665"/>
    </row>
    <row r="134" spans="1:60" ht="31.2">
      <c r="A134" s="664">
        <v>2</v>
      </c>
      <c r="B134" s="678" t="s">
        <v>132</v>
      </c>
      <c r="C134" s="665"/>
      <c r="D134" s="665"/>
      <c r="E134" s="665"/>
      <c r="F134" s="665"/>
      <c r="G134" s="665"/>
      <c r="H134" s="665"/>
      <c r="I134" s="665"/>
      <c r="J134" s="665"/>
      <c r="K134" s="665"/>
      <c r="L134" s="665"/>
      <c r="M134" s="665"/>
      <c r="N134" s="665"/>
      <c r="O134" s="665"/>
      <c r="P134" s="665"/>
      <c r="Q134" s="665"/>
      <c r="R134" s="665"/>
      <c r="S134" s="665"/>
      <c r="T134" s="665"/>
      <c r="U134" s="665"/>
      <c r="V134" s="665"/>
      <c r="W134" s="665"/>
      <c r="X134" s="665"/>
      <c r="Y134" s="665"/>
      <c r="Z134" s="665"/>
      <c r="AA134" s="665"/>
      <c r="AB134" s="665"/>
      <c r="AC134" s="665"/>
      <c r="AD134" s="665"/>
      <c r="AE134" s="665"/>
      <c r="AF134" s="665"/>
      <c r="AG134" s="665"/>
      <c r="AH134" s="665"/>
      <c r="AI134" s="665"/>
      <c r="AJ134" s="665"/>
      <c r="AK134" s="665"/>
      <c r="AL134" s="665"/>
      <c r="AM134" s="665"/>
      <c r="AN134" s="665"/>
      <c r="AO134" s="665"/>
      <c r="AP134" s="665"/>
      <c r="AQ134" s="665"/>
      <c r="AR134" s="665"/>
      <c r="AS134" s="665"/>
      <c r="AT134" s="665"/>
      <c r="AU134" s="665"/>
      <c r="AV134" s="665"/>
      <c r="AW134" s="665"/>
      <c r="AX134" s="665"/>
      <c r="AY134" s="665"/>
      <c r="AZ134" s="665"/>
      <c r="BA134" s="665"/>
      <c r="BB134" s="665"/>
      <c r="BC134" s="665"/>
      <c r="BD134" s="665"/>
      <c r="BE134" s="665"/>
      <c r="BF134" s="665"/>
      <c r="BG134" s="665"/>
      <c r="BH134" s="665"/>
    </row>
    <row r="135" spans="1:60" ht="15.6">
      <c r="A135" s="625"/>
    </row>
    <row r="136" spans="1:60" ht="15.6">
      <c r="A136" s="625"/>
    </row>
    <row r="137" spans="1:60" ht="15.6">
      <c r="A137" s="625"/>
    </row>
    <row r="138" spans="1:60" ht="15.6">
      <c r="A138" s="663"/>
    </row>
    <row r="143" spans="1:60" ht="18">
      <c r="A143" s="662"/>
      <c r="B143" s="1101" t="s">
        <v>110</v>
      </c>
      <c r="C143" s="1101"/>
      <c r="D143" s="1101"/>
      <c r="E143" s="1101"/>
      <c r="F143" s="1101"/>
      <c r="G143" s="1101"/>
      <c r="H143" s="1101"/>
      <c r="I143" s="1101"/>
      <c r="J143" s="1101"/>
      <c r="K143" s="1101"/>
      <c r="L143" s="1101"/>
      <c r="M143" s="1101"/>
      <c r="N143" s="1101"/>
      <c r="O143" s="1101"/>
      <c r="P143" s="1101"/>
      <c r="Q143" s="1101"/>
      <c r="R143" s="1101"/>
      <c r="S143" s="1101"/>
      <c r="T143" s="1101"/>
      <c r="U143" s="1101"/>
      <c r="V143" s="1101"/>
      <c r="W143" s="1101"/>
      <c r="X143" s="1101"/>
      <c r="Y143" s="679"/>
      <c r="Z143" s="679"/>
      <c r="AA143" s="679"/>
      <c r="AB143" s="679"/>
      <c r="AC143" s="679"/>
      <c r="AD143" s="679"/>
      <c r="AE143" s="679"/>
      <c r="AF143" s="679"/>
      <c r="AG143" s="679"/>
      <c r="AH143" s="679"/>
      <c r="AI143" s="679"/>
      <c r="AJ143" s="679"/>
    </row>
    <row r="144" spans="1:60" ht="18">
      <c r="A144" s="656"/>
      <c r="B144" s="1103" t="s">
        <v>4726</v>
      </c>
      <c r="C144" s="1103"/>
      <c r="D144" s="1103"/>
      <c r="E144" s="1103"/>
      <c r="F144" s="1103"/>
      <c r="G144" s="1103"/>
      <c r="H144" s="1103"/>
      <c r="I144" s="1103"/>
      <c r="J144" s="1103"/>
      <c r="K144" s="1103"/>
      <c r="L144" s="1103"/>
      <c r="M144" s="1103"/>
      <c r="N144" s="1103"/>
      <c r="O144" s="1103"/>
      <c r="P144" s="1103"/>
      <c r="Q144" s="1103"/>
      <c r="R144" s="1103"/>
      <c r="S144" s="1103"/>
      <c r="T144" s="1103"/>
      <c r="U144" s="1103"/>
      <c r="V144" s="1103"/>
      <c r="W144" s="1103"/>
      <c r="X144" s="1103"/>
      <c r="Y144" s="660"/>
      <c r="Z144" s="660"/>
      <c r="AA144" s="660"/>
      <c r="AB144" s="660"/>
      <c r="AC144" s="660"/>
      <c r="AD144" s="660"/>
      <c r="AE144" s="673"/>
      <c r="AF144" s="673"/>
      <c r="AG144" s="673"/>
      <c r="AH144" s="673"/>
      <c r="AI144" s="659"/>
      <c r="AJ144" s="659"/>
    </row>
    <row r="145" spans="1:60" ht="18">
      <c r="A145" s="662"/>
      <c r="B145" s="1104" t="s">
        <v>106</v>
      </c>
      <c r="C145" s="1104"/>
      <c r="D145" s="1104"/>
      <c r="E145" s="1104"/>
      <c r="F145" s="1104"/>
      <c r="G145" s="1104"/>
      <c r="H145" s="1104"/>
      <c r="I145" s="1104"/>
      <c r="J145" s="1104"/>
      <c r="K145" s="1104"/>
      <c r="L145" s="1104"/>
      <c r="M145" s="1104"/>
      <c r="N145" s="1104"/>
      <c r="O145" s="1104"/>
      <c r="P145" s="1104"/>
      <c r="Q145" s="1104"/>
      <c r="R145" s="1104"/>
      <c r="S145" s="1104"/>
      <c r="T145" s="1104"/>
      <c r="U145" s="1104"/>
      <c r="V145" s="1104"/>
      <c r="W145" s="1104"/>
      <c r="X145" s="679"/>
      <c r="Y145" s="679"/>
      <c r="Z145" s="679"/>
      <c r="AA145" s="679"/>
      <c r="AB145" s="679"/>
      <c r="AC145" s="679"/>
      <c r="AD145" s="679"/>
      <c r="AE145" s="679"/>
      <c r="AF145" s="679"/>
      <c r="AG145" s="679"/>
      <c r="AH145" s="679"/>
      <c r="AI145" s="679"/>
      <c r="AJ145" s="679"/>
    </row>
    <row r="146" spans="1:60" ht="15.6">
      <c r="A146" s="1127" t="s">
        <v>1404</v>
      </c>
      <c r="B146" s="1106" t="s">
        <v>107</v>
      </c>
      <c r="C146" s="1107" t="s">
        <v>113</v>
      </c>
      <c r="D146" s="1107" t="s">
        <v>114</v>
      </c>
      <c r="E146" s="1128" t="s">
        <v>115</v>
      </c>
      <c r="F146" s="1129"/>
      <c r="G146" s="1129"/>
      <c r="H146" s="1130"/>
      <c r="I146" s="1126" t="s">
        <v>163</v>
      </c>
      <c r="J146" s="1126"/>
      <c r="K146" s="1126"/>
      <c r="L146" s="1126"/>
      <c r="M146" s="1126"/>
      <c r="N146" s="1126"/>
      <c r="O146" s="1126"/>
      <c r="P146" s="1126"/>
      <c r="Q146" s="1126"/>
      <c r="R146" s="1126"/>
      <c r="S146" s="1126"/>
      <c r="T146" s="1126"/>
      <c r="U146" s="1126"/>
      <c r="V146" s="1126"/>
      <c r="W146" s="1126"/>
      <c r="X146" s="1126"/>
      <c r="Y146" s="1126"/>
      <c r="Z146" s="1126"/>
      <c r="AA146" s="1126"/>
      <c r="AB146" s="1126"/>
      <c r="AC146" s="1126"/>
      <c r="AD146" s="1126"/>
      <c r="AE146" s="1126"/>
      <c r="AF146" s="1126"/>
      <c r="AG146" s="1126"/>
      <c r="AH146" s="1126"/>
      <c r="AI146" s="1126"/>
      <c r="AJ146" s="1126"/>
      <c r="AK146" s="1126"/>
      <c r="AL146" s="1126"/>
      <c r="AM146" s="1126"/>
      <c r="AN146" s="1126"/>
      <c r="AO146" s="1126"/>
      <c r="AP146" s="1126"/>
      <c r="AQ146" s="1126"/>
      <c r="AR146" s="1126"/>
      <c r="AS146" s="1126"/>
      <c r="AT146" s="1126"/>
      <c r="AU146" s="1126"/>
      <c r="AV146" s="1126"/>
      <c r="AW146" s="1126"/>
      <c r="AX146" s="1126"/>
      <c r="AY146" s="1126"/>
      <c r="AZ146" s="1126"/>
      <c r="BA146" s="1126"/>
      <c r="BB146" s="1126"/>
      <c r="BC146" s="1126"/>
      <c r="BD146" s="1126"/>
      <c r="BE146" s="1126"/>
      <c r="BF146" s="1126"/>
      <c r="BG146" s="1126"/>
      <c r="BH146" s="1126"/>
    </row>
    <row r="147" spans="1:60" ht="15.6">
      <c r="A147" s="1127"/>
      <c r="B147" s="1106"/>
      <c r="C147" s="1107"/>
      <c r="D147" s="1107"/>
      <c r="E147" s="1131"/>
      <c r="F147" s="1132"/>
      <c r="G147" s="1132"/>
      <c r="H147" s="1133"/>
      <c r="I147" s="1124" t="s">
        <v>1451</v>
      </c>
      <c r="J147" s="1125"/>
      <c r="K147" s="1125"/>
      <c r="L147" s="1125"/>
      <c r="M147" s="1124" t="s">
        <v>1439</v>
      </c>
      <c r="N147" s="1125"/>
      <c r="O147" s="1125"/>
      <c r="P147" s="1125"/>
      <c r="Q147" s="1124" t="s">
        <v>1438</v>
      </c>
      <c r="R147" s="1125"/>
      <c r="S147" s="1125"/>
      <c r="T147" s="1123"/>
      <c r="U147" s="1124" t="s">
        <v>1475</v>
      </c>
      <c r="V147" s="1125"/>
      <c r="W147" s="1125"/>
      <c r="X147" s="1123"/>
      <c r="Y147" s="1124" t="s">
        <v>1465</v>
      </c>
      <c r="Z147" s="1125"/>
      <c r="AA147" s="1125"/>
      <c r="AB147" s="1125"/>
      <c r="AC147" s="1124" t="s">
        <v>118</v>
      </c>
      <c r="AD147" s="1125"/>
      <c r="AE147" s="1125"/>
      <c r="AF147" s="1125"/>
      <c r="AG147" s="1124" t="s">
        <v>1450</v>
      </c>
      <c r="AH147" s="1125"/>
      <c r="AI147" s="1125"/>
      <c r="AJ147" s="1125"/>
      <c r="AK147" s="1124" t="s">
        <v>1660</v>
      </c>
      <c r="AL147" s="1125"/>
      <c r="AM147" s="1125"/>
      <c r="AN147" s="1125"/>
      <c r="AO147" s="1124" t="s">
        <v>1642</v>
      </c>
      <c r="AP147" s="1125"/>
      <c r="AQ147" s="1125"/>
      <c r="AR147" s="1125"/>
      <c r="AS147" s="1124" t="s">
        <v>1657</v>
      </c>
      <c r="AT147" s="1125"/>
      <c r="AU147" s="1125"/>
      <c r="AV147" s="1125"/>
      <c r="AW147" s="1124" t="s">
        <v>1639</v>
      </c>
      <c r="AX147" s="1125"/>
      <c r="AY147" s="1125"/>
      <c r="AZ147" s="1125"/>
      <c r="BA147" s="1124" t="s">
        <v>1697</v>
      </c>
      <c r="BB147" s="1125"/>
      <c r="BC147" s="1125"/>
      <c r="BD147" s="1125"/>
      <c r="BE147" s="1126" t="s">
        <v>3654</v>
      </c>
      <c r="BF147" s="1126"/>
      <c r="BG147" s="1126"/>
      <c r="BH147" s="1126"/>
    </row>
    <row r="148" spans="1:60" ht="15.6">
      <c r="A148" s="1127"/>
      <c r="B148" s="1106"/>
      <c r="C148" s="1107"/>
      <c r="D148" s="1107"/>
      <c r="E148" s="1115" t="s">
        <v>120</v>
      </c>
      <c r="F148" s="1116"/>
      <c r="G148" s="1115" t="s">
        <v>121</v>
      </c>
      <c r="H148" s="1123"/>
      <c r="I148" s="1115" t="s">
        <v>120</v>
      </c>
      <c r="J148" s="1116"/>
      <c r="K148" s="1115" t="s">
        <v>121</v>
      </c>
      <c r="L148" s="1123"/>
      <c r="M148" s="1115" t="s">
        <v>120</v>
      </c>
      <c r="N148" s="1116"/>
      <c r="O148" s="1115" t="s">
        <v>121</v>
      </c>
      <c r="P148" s="1123"/>
      <c r="Q148" s="1115" t="s">
        <v>120</v>
      </c>
      <c r="R148" s="1116"/>
      <c r="S148" s="1115" t="s">
        <v>121</v>
      </c>
      <c r="T148" s="1123"/>
      <c r="U148" s="1115" t="s">
        <v>120</v>
      </c>
      <c r="V148" s="1116"/>
      <c r="W148" s="1115" t="s">
        <v>121</v>
      </c>
      <c r="X148" s="1123"/>
      <c r="Y148" s="1115" t="s">
        <v>120</v>
      </c>
      <c r="Z148" s="1116"/>
      <c r="AA148" s="1115" t="s">
        <v>121</v>
      </c>
      <c r="AB148" s="1123"/>
      <c r="AC148" s="1115" t="s">
        <v>120</v>
      </c>
      <c r="AD148" s="1116"/>
      <c r="AE148" s="1115" t="s">
        <v>121</v>
      </c>
      <c r="AF148" s="1123"/>
      <c r="AG148" s="1115" t="s">
        <v>120</v>
      </c>
      <c r="AH148" s="1116"/>
      <c r="AI148" s="1115" t="s">
        <v>121</v>
      </c>
      <c r="AJ148" s="1123"/>
      <c r="AK148" s="1115" t="s">
        <v>120</v>
      </c>
      <c r="AL148" s="1116"/>
      <c r="AM148" s="1115" t="s">
        <v>121</v>
      </c>
      <c r="AN148" s="1123"/>
      <c r="AO148" s="1115" t="s">
        <v>120</v>
      </c>
      <c r="AP148" s="1116"/>
      <c r="AQ148" s="1115" t="s">
        <v>121</v>
      </c>
      <c r="AR148" s="1123"/>
      <c r="AS148" s="1115" t="s">
        <v>120</v>
      </c>
      <c r="AT148" s="1116"/>
      <c r="AU148" s="1115" t="s">
        <v>121</v>
      </c>
      <c r="AV148" s="1123"/>
      <c r="AW148" s="1115" t="s">
        <v>120</v>
      </c>
      <c r="AX148" s="1116"/>
      <c r="AY148" s="1115" t="s">
        <v>121</v>
      </c>
      <c r="AZ148" s="1123"/>
      <c r="BA148" s="1115" t="s">
        <v>120</v>
      </c>
      <c r="BB148" s="1116"/>
      <c r="BC148" s="1115" t="s">
        <v>121</v>
      </c>
      <c r="BD148" s="1123"/>
      <c r="BE148" s="1115" t="s">
        <v>120</v>
      </c>
      <c r="BF148" s="1116"/>
      <c r="BG148" s="1115" t="s">
        <v>121</v>
      </c>
      <c r="BH148" s="1123"/>
    </row>
    <row r="149" spans="1:60" ht="101.4">
      <c r="A149" s="1127"/>
      <c r="B149" s="1106"/>
      <c r="C149" s="1107"/>
      <c r="D149" s="1107"/>
      <c r="E149" s="847" t="s">
        <v>122</v>
      </c>
      <c r="F149" s="848" t="s">
        <v>123</v>
      </c>
      <c r="G149" s="847" t="s">
        <v>124</v>
      </c>
      <c r="H149" s="848" t="s">
        <v>123</v>
      </c>
      <c r="I149" s="847" t="s">
        <v>122</v>
      </c>
      <c r="J149" s="848" t="s">
        <v>123</v>
      </c>
      <c r="K149" s="847" t="s">
        <v>124</v>
      </c>
      <c r="L149" s="848" t="s">
        <v>123</v>
      </c>
      <c r="M149" s="847" t="s">
        <v>122</v>
      </c>
      <c r="N149" s="848" t="s">
        <v>123</v>
      </c>
      <c r="O149" s="847" t="s">
        <v>124</v>
      </c>
      <c r="P149" s="848" t="s">
        <v>123</v>
      </c>
      <c r="Q149" s="847" t="s">
        <v>122</v>
      </c>
      <c r="R149" s="848" t="s">
        <v>123</v>
      </c>
      <c r="S149" s="847" t="s">
        <v>124</v>
      </c>
      <c r="T149" s="848" t="s">
        <v>123</v>
      </c>
      <c r="U149" s="847" t="s">
        <v>122</v>
      </c>
      <c r="V149" s="848" t="s">
        <v>123</v>
      </c>
      <c r="W149" s="847" t="s">
        <v>124</v>
      </c>
      <c r="X149" s="848" t="s">
        <v>123</v>
      </c>
      <c r="Y149" s="847" t="s">
        <v>122</v>
      </c>
      <c r="Z149" s="848" t="s">
        <v>123</v>
      </c>
      <c r="AA149" s="847" t="s">
        <v>124</v>
      </c>
      <c r="AB149" s="848" t="s">
        <v>123</v>
      </c>
      <c r="AC149" s="847" t="s">
        <v>122</v>
      </c>
      <c r="AD149" s="848" t="s">
        <v>123</v>
      </c>
      <c r="AE149" s="847" t="s">
        <v>124</v>
      </c>
      <c r="AF149" s="848" t="s">
        <v>123</v>
      </c>
      <c r="AG149" s="847" t="s">
        <v>122</v>
      </c>
      <c r="AH149" s="848" t="s">
        <v>123</v>
      </c>
      <c r="AI149" s="847" t="s">
        <v>124</v>
      </c>
      <c r="AJ149" s="848" t="s">
        <v>123</v>
      </c>
      <c r="AK149" s="847" t="s">
        <v>122</v>
      </c>
      <c r="AL149" s="848" t="s">
        <v>123</v>
      </c>
      <c r="AM149" s="847" t="s">
        <v>124</v>
      </c>
      <c r="AN149" s="848" t="s">
        <v>123</v>
      </c>
      <c r="AO149" s="847" t="s">
        <v>122</v>
      </c>
      <c r="AP149" s="848" t="s">
        <v>123</v>
      </c>
      <c r="AQ149" s="847" t="s">
        <v>124</v>
      </c>
      <c r="AR149" s="848" t="s">
        <v>123</v>
      </c>
      <c r="AS149" s="847" t="s">
        <v>122</v>
      </c>
      <c r="AT149" s="848" t="s">
        <v>123</v>
      </c>
      <c r="AU149" s="847" t="s">
        <v>124</v>
      </c>
      <c r="AV149" s="848" t="s">
        <v>123</v>
      </c>
      <c r="AW149" s="847" t="s">
        <v>122</v>
      </c>
      <c r="AX149" s="848" t="s">
        <v>123</v>
      </c>
      <c r="AY149" s="847" t="s">
        <v>124</v>
      </c>
      <c r="AZ149" s="848" t="s">
        <v>123</v>
      </c>
      <c r="BA149" s="847" t="s">
        <v>122</v>
      </c>
      <c r="BB149" s="848" t="s">
        <v>123</v>
      </c>
      <c r="BC149" s="847" t="s">
        <v>124</v>
      </c>
      <c r="BD149" s="848" t="s">
        <v>123</v>
      </c>
      <c r="BE149" s="847" t="s">
        <v>122</v>
      </c>
      <c r="BF149" s="848" t="s">
        <v>123</v>
      </c>
      <c r="BG149" s="847" t="s">
        <v>124</v>
      </c>
      <c r="BH149" s="848" t="s">
        <v>123</v>
      </c>
    </row>
    <row r="150" spans="1:60" ht="52.2">
      <c r="A150" s="854"/>
      <c r="B150" s="850" t="s">
        <v>4691</v>
      </c>
      <c r="C150" s="851" t="s">
        <v>4692</v>
      </c>
      <c r="D150" s="851" t="s">
        <v>4693</v>
      </c>
      <c r="E150" s="851" t="s">
        <v>4694</v>
      </c>
      <c r="F150" s="851" t="s">
        <v>4695</v>
      </c>
      <c r="G150" s="851" t="s">
        <v>4696</v>
      </c>
      <c r="H150" s="851" t="s">
        <v>4697</v>
      </c>
      <c r="I150" s="851" t="s">
        <v>4698</v>
      </c>
      <c r="J150" s="851" t="s">
        <v>4699</v>
      </c>
      <c r="K150" s="851" t="s">
        <v>4700</v>
      </c>
      <c r="L150" s="851" t="s">
        <v>4701</v>
      </c>
      <c r="M150" s="851" t="s">
        <v>4702</v>
      </c>
      <c r="N150" s="851" t="s">
        <v>4703</v>
      </c>
      <c r="O150" s="851" t="s">
        <v>4704</v>
      </c>
      <c r="P150" s="851" t="s">
        <v>4705</v>
      </c>
      <c r="Q150" s="851" t="s">
        <v>4706</v>
      </c>
      <c r="R150" s="851" t="s">
        <v>4707</v>
      </c>
      <c r="S150" s="851" t="s">
        <v>4708</v>
      </c>
      <c r="T150" s="851" t="s">
        <v>4709</v>
      </c>
      <c r="U150" s="851" t="s">
        <v>4710</v>
      </c>
      <c r="V150" s="851" t="s">
        <v>4711</v>
      </c>
      <c r="W150" s="851" t="s">
        <v>4712</v>
      </c>
      <c r="X150" s="851" t="s">
        <v>4713</v>
      </c>
      <c r="Y150" s="851" t="s">
        <v>4714</v>
      </c>
      <c r="Z150" s="851" t="s">
        <v>4715</v>
      </c>
      <c r="AA150" s="851" t="s">
        <v>4716</v>
      </c>
      <c r="AB150" s="851" t="s">
        <v>4717</v>
      </c>
      <c r="AC150" s="851" t="s">
        <v>4718</v>
      </c>
      <c r="AD150" s="851" t="s">
        <v>4719</v>
      </c>
      <c r="AE150" s="851" t="s">
        <v>4720</v>
      </c>
      <c r="AF150" s="851" t="s">
        <v>4721</v>
      </c>
      <c r="AG150" s="851" t="s">
        <v>4722</v>
      </c>
      <c r="AH150" s="851" t="s">
        <v>4723</v>
      </c>
      <c r="AI150" s="851" t="s">
        <v>4724</v>
      </c>
      <c r="AJ150" s="851" t="s">
        <v>4725</v>
      </c>
      <c r="AK150" s="851" t="s">
        <v>4718</v>
      </c>
      <c r="AL150" s="851" t="s">
        <v>4719</v>
      </c>
      <c r="AM150" s="851" t="s">
        <v>4720</v>
      </c>
      <c r="AN150" s="851" t="s">
        <v>4721</v>
      </c>
      <c r="AO150" s="851" t="s">
        <v>4722</v>
      </c>
      <c r="AP150" s="851" t="s">
        <v>4723</v>
      </c>
      <c r="AQ150" s="851" t="s">
        <v>4724</v>
      </c>
      <c r="AR150" s="851" t="s">
        <v>4725</v>
      </c>
      <c r="AS150" s="851" t="s">
        <v>4718</v>
      </c>
      <c r="AT150" s="851" t="s">
        <v>4719</v>
      </c>
      <c r="AU150" s="851" t="s">
        <v>4720</v>
      </c>
      <c r="AV150" s="851" t="s">
        <v>4721</v>
      </c>
      <c r="AW150" s="851" t="s">
        <v>4722</v>
      </c>
      <c r="AX150" s="851" t="s">
        <v>4723</v>
      </c>
      <c r="AY150" s="851" t="s">
        <v>4724</v>
      </c>
      <c r="AZ150" s="851" t="s">
        <v>4725</v>
      </c>
      <c r="BA150" s="851" t="s">
        <v>4718</v>
      </c>
      <c r="BB150" s="851" t="s">
        <v>4719</v>
      </c>
      <c r="BC150" s="851" t="s">
        <v>4720</v>
      </c>
      <c r="BD150" s="851" t="s">
        <v>4721</v>
      </c>
      <c r="BE150" s="851" t="s">
        <v>4722</v>
      </c>
      <c r="BF150" s="851" t="s">
        <v>4723</v>
      </c>
      <c r="BG150" s="851" t="s">
        <v>4724</v>
      </c>
      <c r="BH150" s="851" t="s">
        <v>4725</v>
      </c>
    </row>
    <row r="151" spans="1:60" ht="15.6">
      <c r="A151" s="664">
        <v>1</v>
      </c>
      <c r="B151" s="676"/>
      <c r="C151" s="665"/>
      <c r="D151" s="665"/>
      <c r="E151" s="665"/>
      <c r="F151" s="665"/>
      <c r="G151" s="665"/>
      <c r="H151" s="665"/>
      <c r="I151" s="665"/>
      <c r="J151" s="665"/>
      <c r="K151" s="665"/>
      <c r="L151" s="665"/>
      <c r="M151" s="665"/>
      <c r="N151" s="665"/>
      <c r="O151" s="665"/>
      <c r="P151" s="665"/>
      <c r="Q151" s="665"/>
      <c r="R151" s="665"/>
      <c r="S151" s="665"/>
      <c r="T151" s="665"/>
      <c r="U151" s="665"/>
      <c r="V151" s="665"/>
      <c r="W151" s="665"/>
      <c r="X151" s="665"/>
      <c r="Y151" s="665"/>
      <c r="Z151" s="665"/>
      <c r="AA151" s="665"/>
      <c r="AB151" s="665"/>
      <c r="AC151" s="665"/>
      <c r="AD151" s="665"/>
      <c r="AE151" s="665"/>
      <c r="AF151" s="665"/>
      <c r="AG151" s="665"/>
      <c r="AH151" s="665"/>
      <c r="AI151" s="665"/>
      <c r="AJ151" s="665"/>
      <c r="AK151" s="665"/>
      <c r="AL151" s="665"/>
      <c r="AM151" s="665"/>
      <c r="AN151" s="665"/>
      <c r="AO151" s="665"/>
      <c r="AP151" s="665"/>
      <c r="AQ151" s="665"/>
      <c r="AR151" s="665"/>
      <c r="AS151" s="665"/>
      <c r="AT151" s="665"/>
      <c r="AU151" s="665"/>
      <c r="AV151" s="665"/>
      <c r="AW151" s="665"/>
      <c r="AX151" s="665"/>
      <c r="AY151" s="665"/>
      <c r="AZ151" s="665"/>
      <c r="BA151" s="665"/>
      <c r="BB151" s="665"/>
      <c r="BC151" s="665"/>
      <c r="BD151" s="665"/>
      <c r="BE151" s="665"/>
      <c r="BF151" s="665"/>
      <c r="BG151" s="665"/>
      <c r="BH151" s="665"/>
    </row>
    <row r="152" spans="1:60" ht="31.2">
      <c r="A152" s="664">
        <v>2</v>
      </c>
      <c r="B152" s="678" t="s">
        <v>132</v>
      </c>
      <c r="C152" s="665"/>
      <c r="D152" s="665"/>
      <c r="E152" s="665"/>
      <c r="F152" s="665"/>
      <c r="G152" s="665"/>
      <c r="H152" s="665"/>
      <c r="I152" s="665"/>
      <c r="J152" s="665"/>
      <c r="K152" s="665"/>
      <c r="L152" s="665"/>
      <c r="M152" s="665"/>
      <c r="N152" s="665"/>
      <c r="O152" s="665"/>
      <c r="P152" s="665"/>
      <c r="Q152" s="665"/>
      <c r="R152" s="665"/>
      <c r="S152" s="665"/>
      <c r="T152" s="665"/>
      <c r="U152" s="665"/>
      <c r="V152" s="665"/>
      <c r="W152" s="665"/>
      <c r="X152" s="665"/>
      <c r="Y152" s="665"/>
      <c r="Z152" s="665"/>
      <c r="AA152" s="665"/>
      <c r="AB152" s="665"/>
      <c r="AC152" s="665"/>
      <c r="AD152" s="665"/>
      <c r="AE152" s="665"/>
      <c r="AF152" s="665"/>
      <c r="AG152" s="665"/>
      <c r="AH152" s="665"/>
      <c r="AI152" s="665"/>
      <c r="AJ152" s="665"/>
      <c r="AK152" s="665"/>
      <c r="AL152" s="665"/>
      <c r="AM152" s="665"/>
      <c r="AN152" s="665"/>
      <c r="AO152" s="665"/>
      <c r="AP152" s="665"/>
      <c r="AQ152" s="665"/>
      <c r="AR152" s="665"/>
      <c r="AS152" s="665"/>
      <c r="AT152" s="665"/>
      <c r="AU152" s="665"/>
      <c r="AV152" s="665"/>
      <c r="AW152" s="665"/>
      <c r="AX152" s="665"/>
      <c r="AY152" s="665"/>
      <c r="AZ152" s="665"/>
      <c r="BA152" s="665"/>
      <c r="BB152" s="665"/>
      <c r="BC152" s="665"/>
      <c r="BD152" s="665"/>
      <c r="BE152" s="665"/>
      <c r="BF152" s="665"/>
      <c r="BG152" s="665"/>
      <c r="BH152" s="665"/>
    </row>
    <row r="153" spans="1:60" ht="15.6">
      <c r="A153" s="662"/>
      <c r="B153" s="681"/>
      <c r="C153" s="679"/>
      <c r="D153" s="679"/>
      <c r="E153" s="679"/>
      <c r="F153" s="679"/>
      <c r="G153" s="679"/>
      <c r="H153" s="679"/>
      <c r="I153" s="679"/>
      <c r="J153" s="679"/>
      <c r="K153" s="679"/>
      <c r="L153" s="679"/>
      <c r="M153" s="679"/>
      <c r="N153" s="679"/>
      <c r="O153" s="679"/>
      <c r="P153" s="679"/>
      <c r="Q153" s="679"/>
      <c r="R153" s="679"/>
      <c r="S153" s="679"/>
      <c r="T153" s="679"/>
      <c r="U153" s="679"/>
      <c r="V153" s="679"/>
      <c r="W153" s="679"/>
      <c r="X153" s="679"/>
      <c r="Y153" s="679"/>
      <c r="Z153" s="679"/>
      <c r="AA153" s="679"/>
      <c r="AB153" s="679"/>
      <c r="AC153" s="679"/>
      <c r="AD153" s="679"/>
      <c r="AE153" s="679"/>
      <c r="AF153" s="679"/>
      <c r="AG153" s="679"/>
      <c r="AH153" s="679"/>
      <c r="AI153" s="679"/>
      <c r="AJ153" s="679"/>
    </row>
    <row r="154" spans="1:60" ht="15.6">
      <c r="A154" s="662"/>
      <c r="B154" s="681"/>
      <c r="C154" s="679"/>
      <c r="D154" s="679"/>
      <c r="E154" s="679"/>
      <c r="F154" s="679"/>
      <c r="G154" s="679"/>
      <c r="H154" s="679"/>
      <c r="I154" s="679"/>
      <c r="J154" s="679"/>
      <c r="K154" s="679"/>
      <c r="L154" s="679"/>
      <c r="M154" s="679"/>
      <c r="N154" s="679"/>
      <c r="O154" s="679"/>
      <c r="P154" s="679"/>
      <c r="Q154" s="679"/>
      <c r="R154" s="679"/>
      <c r="S154" s="679"/>
      <c r="T154" s="679"/>
      <c r="U154" s="679"/>
      <c r="V154" s="679"/>
      <c r="W154" s="679"/>
      <c r="X154" s="679"/>
      <c r="Y154" s="679"/>
      <c r="Z154" s="679"/>
      <c r="AA154" s="679"/>
      <c r="AB154" s="679"/>
      <c r="AC154" s="679"/>
      <c r="AD154" s="679"/>
      <c r="AE154" s="679"/>
      <c r="AF154" s="679"/>
      <c r="AG154" s="679"/>
      <c r="AH154" s="679"/>
      <c r="AI154" s="679"/>
      <c r="AJ154" s="679"/>
    </row>
    <row r="155" spans="1:60" ht="15.6">
      <c r="A155" s="662"/>
      <c r="B155" s="681"/>
      <c r="C155" s="679"/>
      <c r="D155" s="679"/>
      <c r="E155" s="679"/>
      <c r="F155" s="679"/>
      <c r="G155" s="679"/>
      <c r="H155" s="679"/>
      <c r="I155" s="679"/>
      <c r="J155" s="679"/>
      <c r="K155" s="679"/>
      <c r="L155" s="679"/>
      <c r="M155" s="679"/>
      <c r="N155" s="679"/>
      <c r="O155" s="679"/>
      <c r="P155" s="679"/>
      <c r="Q155" s="679"/>
      <c r="R155" s="679"/>
      <c r="S155" s="679"/>
      <c r="T155" s="679"/>
      <c r="U155" s="679"/>
      <c r="V155" s="679"/>
      <c r="W155" s="679"/>
      <c r="X155" s="679"/>
      <c r="Y155" s="679"/>
      <c r="Z155" s="679"/>
      <c r="AA155" s="679"/>
      <c r="AB155" s="679"/>
      <c r="AC155" s="679"/>
      <c r="AD155" s="679"/>
      <c r="AE155" s="679"/>
      <c r="AF155" s="679"/>
      <c r="AG155" s="679"/>
      <c r="AH155" s="679"/>
      <c r="AI155" s="679"/>
      <c r="AJ155" s="679"/>
    </row>
    <row r="156" spans="1:60" ht="15.6">
      <c r="A156" s="662"/>
      <c r="B156" s="681"/>
      <c r="C156" s="679"/>
      <c r="D156" s="679"/>
      <c r="E156" s="679"/>
      <c r="F156" s="679"/>
      <c r="G156" s="679"/>
      <c r="H156" s="679"/>
      <c r="I156" s="679"/>
      <c r="J156" s="679"/>
      <c r="K156" s="679"/>
      <c r="L156" s="679"/>
      <c r="M156" s="679"/>
      <c r="N156" s="679"/>
      <c r="O156" s="679"/>
      <c r="P156" s="679"/>
      <c r="Q156" s="679"/>
      <c r="R156" s="679"/>
      <c r="S156" s="679"/>
      <c r="T156" s="679"/>
      <c r="U156" s="679"/>
      <c r="V156" s="679"/>
      <c r="W156" s="679"/>
      <c r="X156" s="679"/>
      <c r="Y156" s="679"/>
      <c r="Z156" s="679"/>
      <c r="AA156" s="679"/>
      <c r="AB156" s="679"/>
      <c r="AC156" s="679"/>
      <c r="AD156" s="679"/>
      <c r="AE156" s="679"/>
      <c r="AF156" s="679"/>
      <c r="AG156" s="679"/>
      <c r="AH156" s="679"/>
      <c r="AI156" s="679"/>
      <c r="AJ156" s="679"/>
    </row>
    <row r="157" spans="1:60" ht="15.6">
      <c r="A157" s="662"/>
      <c r="B157" s="681"/>
      <c r="C157" s="679"/>
      <c r="D157" s="679"/>
      <c r="E157" s="679"/>
      <c r="F157" s="679"/>
      <c r="G157" s="679"/>
      <c r="H157" s="679"/>
      <c r="I157" s="679"/>
      <c r="J157" s="679"/>
      <c r="K157" s="679"/>
      <c r="L157" s="679"/>
      <c r="M157" s="679"/>
      <c r="N157" s="679"/>
      <c r="O157" s="679"/>
      <c r="P157" s="679"/>
      <c r="Q157" s="679"/>
      <c r="R157" s="679"/>
      <c r="S157" s="679"/>
      <c r="T157" s="679"/>
      <c r="U157" s="679"/>
      <c r="V157" s="679"/>
      <c r="W157" s="679"/>
      <c r="X157" s="679"/>
      <c r="Y157" s="679"/>
      <c r="Z157" s="679"/>
      <c r="AA157" s="679"/>
      <c r="AB157" s="679"/>
      <c r="AC157" s="679"/>
      <c r="AD157" s="679"/>
      <c r="AE157" s="679"/>
      <c r="AF157" s="679"/>
      <c r="AG157" s="679"/>
      <c r="AH157" s="679"/>
      <c r="AI157" s="679"/>
      <c r="AJ157" s="679"/>
    </row>
    <row r="158" spans="1:60" ht="15.6">
      <c r="A158" s="662"/>
      <c r="B158" s="681"/>
      <c r="C158" s="679"/>
      <c r="D158" s="679"/>
      <c r="E158" s="679"/>
      <c r="F158" s="679"/>
      <c r="G158" s="679"/>
      <c r="H158" s="679"/>
      <c r="I158" s="679"/>
      <c r="J158" s="679"/>
      <c r="K158" s="679"/>
      <c r="L158" s="679"/>
      <c r="M158" s="679"/>
      <c r="N158" s="679"/>
      <c r="O158" s="679"/>
      <c r="P158" s="679"/>
      <c r="Q158" s="679"/>
      <c r="R158" s="679"/>
      <c r="S158" s="679"/>
      <c r="T158" s="679"/>
      <c r="U158" s="679"/>
      <c r="V158" s="679"/>
      <c r="W158" s="679"/>
      <c r="X158" s="679"/>
      <c r="Y158" s="679"/>
      <c r="Z158" s="679"/>
      <c r="AA158" s="679"/>
      <c r="AB158" s="679"/>
      <c r="AC158" s="679"/>
      <c r="AD158" s="679"/>
      <c r="AE158" s="679"/>
      <c r="AF158" s="679"/>
      <c r="AG158" s="679"/>
      <c r="AH158" s="679"/>
      <c r="AI158" s="679"/>
      <c r="AJ158" s="679"/>
    </row>
    <row r="159" spans="1:60" ht="15.6">
      <c r="A159" s="662"/>
      <c r="B159" s="681"/>
      <c r="C159" s="679"/>
      <c r="D159" s="679"/>
      <c r="E159" s="679"/>
      <c r="F159" s="679"/>
      <c r="G159" s="679"/>
      <c r="H159" s="679"/>
      <c r="I159" s="679"/>
      <c r="J159" s="679"/>
      <c r="K159" s="679"/>
      <c r="L159" s="679"/>
      <c r="M159" s="679"/>
      <c r="N159" s="679"/>
      <c r="O159" s="679"/>
      <c r="P159" s="679"/>
      <c r="Q159" s="679"/>
      <c r="R159" s="679"/>
      <c r="S159" s="679"/>
      <c r="T159" s="679"/>
      <c r="U159" s="679"/>
      <c r="V159" s="679"/>
      <c r="W159" s="679"/>
      <c r="X159" s="679"/>
      <c r="Y159" s="679"/>
      <c r="Z159" s="679"/>
      <c r="AA159" s="679"/>
      <c r="AB159" s="679"/>
      <c r="AC159" s="679"/>
      <c r="AD159" s="679"/>
      <c r="AE159" s="679"/>
      <c r="AF159" s="679"/>
      <c r="AG159" s="679"/>
      <c r="AH159" s="679"/>
      <c r="AI159" s="679"/>
      <c r="AJ159" s="679"/>
    </row>
    <row r="160" spans="1:60" ht="15.6">
      <c r="A160" s="662"/>
      <c r="B160" s="681"/>
      <c r="C160" s="679"/>
      <c r="D160" s="679"/>
      <c r="E160" s="679"/>
      <c r="F160" s="679"/>
      <c r="G160" s="679"/>
      <c r="H160" s="679"/>
      <c r="I160" s="679"/>
      <c r="J160" s="679"/>
      <c r="K160" s="679"/>
      <c r="L160" s="679"/>
      <c r="M160" s="679"/>
      <c r="N160" s="679"/>
      <c r="O160" s="679"/>
      <c r="P160" s="679"/>
      <c r="Q160" s="679"/>
      <c r="R160" s="679"/>
      <c r="S160" s="679"/>
      <c r="T160" s="679"/>
      <c r="U160" s="679"/>
      <c r="V160" s="679"/>
      <c r="W160" s="679"/>
      <c r="X160" s="679"/>
      <c r="Y160" s="679"/>
      <c r="Z160" s="679"/>
      <c r="AA160" s="679"/>
      <c r="AB160" s="679"/>
      <c r="AC160" s="679"/>
      <c r="AD160" s="679"/>
      <c r="AE160" s="679"/>
      <c r="AF160" s="679"/>
      <c r="AG160" s="679"/>
      <c r="AH160" s="679"/>
      <c r="AI160" s="679"/>
      <c r="AJ160" s="679"/>
    </row>
    <row r="161" spans="1:60" ht="18">
      <c r="A161" s="662"/>
      <c r="B161" s="1101" t="s">
        <v>110</v>
      </c>
      <c r="C161" s="1101"/>
      <c r="D161" s="1101"/>
      <c r="E161" s="1101"/>
      <c r="F161" s="1101"/>
      <c r="G161" s="1101"/>
      <c r="H161" s="1101"/>
      <c r="I161" s="1101"/>
      <c r="J161" s="1101"/>
      <c r="K161" s="1101"/>
      <c r="L161" s="1101"/>
      <c r="M161" s="1101"/>
      <c r="N161" s="1101"/>
      <c r="O161" s="1101"/>
      <c r="P161" s="1101"/>
      <c r="Q161" s="1101"/>
      <c r="R161" s="1101"/>
      <c r="S161" s="1101"/>
      <c r="T161" s="1101"/>
      <c r="U161" s="1101"/>
      <c r="V161" s="1101"/>
      <c r="W161" s="1101"/>
      <c r="X161" s="1101"/>
      <c r="Y161" s="679"/>
      <c r="Z161" s="679"/>
      <c r="AA161" s="679"/>
      <c r="AB161" s="679"/>
      <c r="AC161" s="679"/>
      <c r="AD161" s="679"/>
      <c r="AE161" s="679"/>
      <c r="AF161" s="679"/>
      <c r="AG161" s="679"/>
      <c r="AH161" s="679"/>
      <c r="AI161" s="679"/>
      <c r="AJ161" s="679"/>
    </row>
    <row r="162" spans="1:60" ht="18.75" customHeight="1">
      <c r="A162" s="656"/>
      <c r="B162" s="1103" t="s">
        <v>4726</v>
      </c>
      <c r="C162" s="1103"/>
      <c r="D162" s="1103"/>
      <c r="E162" s="1103"/>
      <c r="F162" s="1103"/>
      <c r="G162" s="1103"/>
      <c r="H162" s="1103"/>
      <c r="I162" s="1103"/>
      <c r="J162" s="1103"/>
      <c r="K162" s="1103"/>
      <c r="L162" s="1103"/>
      <c r="M162" s="1103"/>
      <c r="N162" s="1103"/>
      <c r="O162" s="1103"/>
      <c r="P162" s="1103"/>
      <c r="Q162" s="1103"/>
      <c r="R162" s="1103"/>
      <c r="S162" s="1103"/>
      <c r="T162" s="1103"/>
      <c r="U162" s="1103"/>
      <c r="V162" s="1103"/>
      <c r="W162" s="1103"/>
      <c r="X162" s="1103"/>
      <c r="Y162" s="660"/>
      <c r="Z162" s="660"/>
      <c r="AA162" s="660"/>
      <c r="AB162" s="660"/>
      <c r="AC162" s="660"/>
      <c r="AD162" s="660"/>
      <c r="AE162" s="673"/>
      <c r="AF162" s="673"/>
      <c r="AG162" s="673"/>
      <c r="AH162" s="673"/>
      <c r="AI162" s="659"/>
      <c r="AJ162" s="659"/>
    </row>
    <row r="163" spans="1:60" ht="18">
      <c r="A163" s="625"/>
      <c r="B163" s="1104" t="s">
        <v>106</v>
      </c>
      <c r="C163" s="1104"/>
      <c r="D163" s="1104"/>
      <c r="E163" s="1104"/>
      <c r="F163" s="1104"/>
      <c r="G163" s="1104"/>
      <c r="H163" s="1104"/>
      <c r="I163" s="1104"/>
      <c r="J163" s="1104"/>
      <c r="K163" s="1104"/>
      <c r="L163" s="1104"/>
      <c r="M163" s="1104"/>
      <c r="N163" s="1104"/>
      <c r="O163" s="1104"/>
      <c r="P163" s="1104"/>
      <c r="Q163" s="1104"/>
      <c r="R163" s="1104"/>
      <c r="S163" s="1104"/>
      <c r="T163" s="1104"/>
      <c r="U163" s="1104"/>
      <c r="V163" s="1104"/>
      <c r="W163" s="1104"/>
      <c r="X163" s="671"/>
      <c r="Y163" s="671"/>
      <c r="Z163" s="671"/>
      <c r="AA163" s="671"/>
      <c r="AB163" s="671"/>
      <c r="AC163" s="671"/>
      <c r="AD163" s="671"/>
    </row>
    <row r="164" spans="1:60" ht="15.6">
      <c r="A164" s="1127" t="s">
        <v>1404</v>
      </c>
      <c r="B164" s="1106" t="s">
        <v>107</v>
      </c>
      <c r="C164" s="1107" t="s">
        <v>113</v>
      </c>
      <c r="D164" s="1107" t="s">
        <v>114</v>
      </c>
      <c r="E164" s="1128" t="s">
        <v>115</v>
      </c>
      <c r="F164" s="1129"/>
      <c r="G164" s="1129"/>
      <c r="H164" s="1130"/>
      <c r="I164" s="1126" t="s">
        <v>163</v>
      </c>
      <c r="J164" s="1126"/>
      <c r="K164" s="1126"/>
      <c r="L164" s="1126"/>
      <c r="M164" s="1126"/>
      <c r="N164" s="1126"/>
      <c r="O164" s="1126"/>
      <c r="P164" s="1126"/>
      <c r="Q164" s="1126"/>
      <c r="R164" s="1126"/>
      <c r="S164" s="1126"/>
      <c r="T164" s="1126"/>
      <c r="U164" s="1126"/>
      <c r="V164" s="1126"/>
      <c r="W164" s="1126"/>
      <c r="X164" s="1126"/>
      <c r="Y164" s="1126"/>
      <c r="Z164" s="1126"/>
      <c r="AA164" s="1126"/>
      <c r="AB164" s="1126"/>
      <c r="AC164" s="1126"/>
      <c r="AD164" s="1126"/>
      <c r="AE164" s="1126"/>
      <c r="AF164" s="1126"/>
      <c r="AG164" s="1126"/>
      <c r="AH164" s="1126"/>
      <c r="AI164" s="1126"/>
      <c r="AJ164" s="1126"/>
      <c r="AK164" s="1126"/>
      <c r="AL164" s="1126"/>
      <c r="AM164" s="1126"/>
      <c r="AN164" s="1126"/>
      <c r="AO164" s="1126"/>
      <c r="AP164" s="1126"/>
      <c r="AQ164" s="1126"/>
      <c r="AR164" s="1126"/>
      <c r="AS164" s="1126"/>
      <c r="AT164" s="1126"/>
      <c r="AU164" s="1126"/>
      <c r="AV164" s="1126"/>
      <c r="AW164" s="1126"/>
      <c r="AX164" s="1126"/>
      <c r="AY164" s="1126"/>
      <c r="AZ164" s="1126"/>
      <c r="BA164" s="1126"/>
      <c r="BB164" s="1126"/>
      <c r="BC164" s="1126"/>
      <c r="BD164" s="1126"/>
      <c r="BE164" s="1126"/>
      <c r="BF164" s="1126"/>
      <c r="BG164" s="1126"/>
      <c r="BH164" s="1126"/>
    </row>
    <row r="165" spans="1:60" ht="15.6">
      <c r="A165" s="1127"/>
      <c r="B165" s="1106"/>
      <c r="C165" s="1107"/>
      <c r="D165" s="1107"/>
      <c r="E165" s="1131"/>
      <c r="F165" s="1132"/>
      <c r="G165" s="1132"/>
      <c r="H165" s="1133"/>
      <c r="I165" s="1124" t="s">
        <v>1451</v>
      </c>
      <c r="J165" s="1125"/>
      <c r="K165" s="1125"/>
      <c r="L165" s="1125"/>
      <c r="M165" s="1124" t="s">
        <v>1439</v>
      </c>
      <c r="N165" s="1125"/>
      <c r="O165" s="1125"/>
      <c r="P165" s="1125"/>
      <c r="Q165" s="1124" t="s">
        <v>1438</v>
      </c>
      <c r="R165" s="1125"/>
      <c r="S165" s="1125"/>
      <c r="T165" s="1123"/>
      <c r="U165" s="1124" t="s">
        <v>1475</v>
      </c>
      <c r="V165" s="1125"/>
      <c r="W165" s="1125"/>
      <c r="X165" s="1123"/>
      <c r="Y165" s="1124" t="s">
        <v>1465</v>
      </c>
      <c r="Z165" s="1125"/>
      <c r="AA165" s="1125"/>
      <c r="AB165" s="1125"/>
      <c r="AC165" s="1124" t="s">
        <v>118</v>
      </c>
      <c r="AD165" s="1125"/>
      <c r="AE165" s="1125"/>
      <c r="AF165" s="1125"/>
      <c r="AG165" s="1124" t="s">
        <v>1450</v>
      </c>
      <c r="AH165" s="1125"/>
      <c r="AI165" s="1125"/>
      <c r="AJ165" s="1125"/>
      <c r="AK165" s="1124" t="s">
        <v>1660</v>
      </c>
      <c r="AL165" s="1125"/>
      <c r="AM165" s="1125"/>
      <c r="AN165" s="1125"/>
      <c r="AO165" s="1124" t="s">
        <v>1642</v>
      </c>
      <c r="AP165" s="1125"/>
      <c r="AQ165" s="1125"/>
      <c r="AR165" s="1125"/>
      <c r="AS165" s="1124" t="s">
        <v>1657</v>
      </c>
      <c r="AT165" s="1125"/>
      <c r="AU165" s="1125"/>
      <c r="AV165" s="1125"/>
      <c r="AW165" s="1124" t="s">
        <v>1639</v>
      </c>
      <c r="AX165" s="1125"/>
      <c r="AY165" s="1125"/>
      <c r="AZ165" s="1125"/>
      <c r="BA165" s="1124" t="s">
        <v>1697</v>
      </c>
      <c r="BB165" s="1125"/>
      <c r="BC165" s="1125"/>
      <c r="BD165" s="1125"/>
      <c r="BE165" s="1126" t="s">
        <v>3654</v>
      </c>
      <c r="BF165" s="1126"/>
      <c r="BG165" s="1126"/>
      <c r="BH165" s="1126"/>
    </row>
    <row r="166" spans="1:60" ht="15.6">
      <c r="A166" s="1127"/>
      <c r="B166" s="1106"/>
      <c r="C166" s="1107"/>
      <c r="D166" s="1107"/>
      <c r="E166" s="1115" t="s">
        <v>120</v>
      </c>
      <c r="F166" s="1116"/>
      <c r="G166" s="1115" t="s">
        <v>121</v>
      </c>
      <c r="H166" s="1123"/>
      <c r="I166" s="1115" t="s">
        <v>120</v>
      </c>
      <c r="J166" s="1116"/>
      <c r="K166" s="1115" t="s">
        <v>121</v>
      </c>
      <c r="L166" s="1123"/>
      <c r="M166" s="1115" t="s">
        <v>120</v>
      </c>
      <c r="N166" s="1116"/>
      <c r="O166" s="1115" t="s">
        <v>121</v>
      </c>
      <c r="P166" s="1123"/>
      <c r="Q166" s="1115" t="s">
        <v>120</v>
      </c>
      <c r="R166" s="1116"/>
      <c r="S166" s="1115" t="s">
        <v>121</v>
      </c>
      <c r="T166" s="1123"/>
      <c r="U166" s="1115" t="s">
        <v>120</v>
      </c>
      <c r="V166" s="1116"/>
      <c r="W166" s="1115" t="s">
        <v>121</v>
      </c>
      <c r="X166" s="1123"/>
      <c r="Y166" s="1115" t="s">
        <v>120</v>
      </c>
      <c r="Z166" s="1116"/>
      <c r="AA166" s="1115" t="s">
        <v>121</v>
      </c>
      <c r="AB166" s="1123"/>
      <c r="AC166" s="1115" t="s">
        <v>120</v>
      </c>
      <c r="AD166" s="1116"/>
      <c r="AE166" s="1115" t="s">
        <v>121</v>
      </c>
      <c r="AF166" s="1123"/>
      <c r="AG166" s="1115" t="s">
        <v>120</v>
      </c>
      <c r="AH166" s="1116"/>
      <c r="AI166" s="1115" t="s">
        <v>121</v>
      </c>
      <c r="AJ166" s="1123"/>
      <c r="AK166" s="1115" t="s">
        <v>120</v>
      </c>
      <c r="AL166" s="1116"/>
      <c r="AM166" s="1115" t="s">
        <v>121</v>
      </c>
      <c r="AN166" s="1123"/>
      <c r="AO166" s="1115" t="s">
        <v>120</v>
      </c>
      <c r="AP166" s="1116"/>
      <c r="AQ166" s="1115" t="s">
        <v>121</v>
      </c>
      <c r="AR166" s="1123"/>
      <c r="AS166" s="1115" t="s">
        <v>120</v>
      </c>
      <c r="AT166" s="1116"/>
      <c r="AU166" s="1115" t="s">
        <v>121</v>
      </c>
      <c r="AV166" s="1123"/>
      <c r="AW166" s="1115" t="s">
        <v>120</v>
      </c>
      <c r="AX166" s="1116"/>
      <c r="AY166" s="1115" t="s">
        <v>121</v>
      </c>
      <c r="AZ166" s="1123"/>
      <c r="BA166" s="1115" t="s">
        <v>120</v>
      </c>
      <c r="BB166" s="1116"/>
      <c r="BC166" s="1115" t="s">
        <v>121</v>
      </c>
      <c r="BD166" s="1123"/>
      <c r="BE166" s="1115" t="s">
        <v>120</v>
      </c>
      <c r="BF166" s="1116"/>
      <c r="BG166" s="1115" t="s">
        <v>121</v>
      </c>
      <c r="BH166" s="1123"/>
    </row>
    <row r="167" spans="1:60" ht="101.4">
      <c r="A167" s="1127"/>
      <c r="B167" s="1106"/>
      <c r="C167" s="1107"/>
      <c r="D167" s="1107"/>
      <c r="E167" s="847" t="s">
        <v>122</v>
      </c>
      <c r="F167" s="848" t="s">
        <v>123</v>
      </c>
      <c r="G167" s="847" t="s">
        <v>124</v>
      </c>
      <c r="H167" s="848" t="s">
        <v>123</v>
      </c>
      <c r="I167" s="847" t="s">
        <v>122</v>
      </c>
      <c r="J167" s="848" t="s">
        <v>123</v>
      </c>
      <c r="K167" s="847" t="s">
        <v>124</v>
      </c>
      <c r="L167" s="848" t="s">
        <v>123</v>
      </c>
      <c r="M167" s="847" t="s">
        <v>122</v>
      </c>
      <c r="N167" s="848" t="s">
        <v>123</v>
      </c>
      <c r="O167" s="847" t="s">
        <v>124</v>
      </c>
      <c r="P167" s="848" t="s">
        <v>123</v>
      </c>
      <c r="Q167" s="847" t="s">
        <v>122</v>
      </c>
      <c r="R167" s="848" t="s">
        <v>123</v>
      </c>
      <c r="S167" s="847" t="s">
        <v>124</v>
      </c>
      <c r="T167" s="848" t="s">
        <v>123</v>
      </c>
      <c r="U167" s="847" t="s">
        <v>122</v>
      </c>
      <c r="V167" s="848" t="s">
        <v>123</v>
      </c>
      <c r="W167" s="847" t="s">
        <v>124</v>
      </c>
      <c r="X167" s="848" t="s">
        <v>123</v>
      </c>
      <c r="Y167" s="847" t="s">
        <v>122</v>
      </c>
      <c r="Z167" s="848" t="s">
        <v>123</v>
      </c>
      <c r="AA167" s="847" t="s">
        <v>124</v>
      </c>
      <c r="AB167" s="848" t="s">
        <v>123</v>
      </c>
      <c r="AC167" s="847" t="s">
        <v>122</v>
      </c>
      <c r="AD167" s="848" t="s">
        <v>123</v>
      </c>
      <c r="AE167" s="847" t="s">
        <v>124</v>
      </c>
      <c r="AF167" s="848" t="s">
        <v>123</v>
      </c>
      <c r="AG167" s="847" t="s">
        <v>122</v>
      </c>
      <c r="AH167" s="848" t="s">
        <v>123</v>
      </c>
      <c r="AI167" s="847" t="s">
        <v>124</v>
      </c>
      <c r="AJ167" s="848" t="s">
        <v>123</v>
      </c>
      <c r="AK167" s="847" t="s">
        <v>122</v>
      </c>
      <c r="AL167" s="848" t="s">
        <v>123</v>
      </c>
      <c r="AM167" s="847" t="s">
        <v>124</v>
      </c>
      <c r="AN167" s="848" t="s">
        <v>123</v>
      </c>
      <c r="AO167" s="847" t="s">
        <v>122</v>
      </c>
      <c r="AP167" s="848" t="s">
        <v>123</v>
      </c>
      <c r="AQ167" s="847" t="s">
        <v>124</v>
      </c>
      <c r="AR167" s="848" t="s">
        <v>123</v>
      </c>
      <c r="AS167" s="847" t="s">
        <v>122</v>
      </c>
      <c r="AT167" s="848" t="s">
        <v>123</v>
      </c>
      <c r="AU167" s="847" t="s">
        <v>124</v>
      </c>
      <c r="AV167" s="848" t="s">
        <v>123</v>
      </c>
      <c r="AW167" s="847" t="s">
        <v>122</v>
      </c>
      <c r="AX167" s="848" t="s">
        <v>123</v>
      </c>
      <c r="AY167" s="847" t="s">
        <v>124</v>
      </c>
      <c r="AZ167" s="848" t="s">
        <v>123</v>
      </c>
      <c r="BA167" s="847" t="s">
        <v>122</v>
      </c>
      <c r="BB167" s="848" t="s">
        <v>123</v>
      </c>
      <c r="BC167" s="847" t="s">
        <v>124</v>
      </c>
      <c r="BD167" s="848" t="s">
        <v>123</v>
      </c>
      <c r="BE167" s="847" t="s">
        <v>122</v>
      </c>
      <c r="BF167" s="848" t="s">
        <v>123</v>
      </c>
      <c r="BG167" s="847" t="s">
        <v>124</v>
      </c>
      <c r="BH167" s="848" t="s">
        <v>123</v>
      </c>
    </row>
    <row r="168" spans="1:60" ht="52.2">
      <c r="A168" s="854"/>
      <c r="B168" s="850" t="s">
        <v>4691</v>
      </c>
      <c r="C168" s="851" t="s">
        <v>4692</v>
      </c>
      <c r="D168" s="851" t="s">
        <v>4693</v>
      </c>
      <c r="E168" s="851" t="s">
        <v>4694</v>
      </c>
      <c r="F168" s="851" t="s">
        <v>4695</v>
      </c>
      <c r="G168" s="851" t="s">
        <v>4696</v>
      </c>
      <c r="H168" s="851" t="s">
        <v>4697</v>
      </c>
      <c r="I168" s="851" t="s">
        <v>4698</v>
      </c>
      <c r="J168" s="851" t="s">
        <v>4699</v>
      </c>
      <c r="K168" s="851" t="s">
        <v>4700</v>
      </c>
      <c r="L168" s="851" t="s">
        <v>4701</v>
      </c>
      <c r="M168" s="851" t="s">
        <v>4702</v>
      </c>
      <c r="N168" s="851" t="s">
        <v>4703</v>
      </c>
      <c r="O168" s="851" t="s">
        <v>4704</v>
      </c>
      <c r="P168" s="851" t="s">
        <v>4705</v>
      </c>
      <c r="Q168" s="851" t="s">
        <v>4706</v>
      </c>
      <c r="R168" s="851" t="s">
        <v>4707</v>
      </c>
      <c r="S168" s="851" t="s">
        <v>4708</v>
      </c>
      <c r="T168" s="851" t="s">
        <v>4709</v>
      </c>
      <c r="U168" s="851" t="s">
        <v>4710</v>
      </c>
      <c r="V168" s="851" t="s">
        <v>4711</v>
      </c>
      <c r="W168" s="851" t="s">
        <v>4712</v>
      </c>
      <c r="X168" s="851" t="s">
        <v>4713</v>
      </c>
      <c r="Y168" s="851" t="s">
        <v>4714</v>
      </c>
      <c r="Z168" s="851" t="s">
        <v>4715</v>
      </c>
      <c r="AA168" s="851" t="s">
        <v>4716</v>
      </c>
      <c r="AB168" s="851" t="s">
        <v>4717</v>
      </c>
      <c r="AC168" s="851" t="s">
        <v>4718</v>
      </c>
      <c r="AD168" s="851" t="s">
        <v>4719</v>
      </c>
      <c r="AE168" s="851" t="s">
        <v>4720</v>
      </c>
      <c r="AF168" s="851" t="s">
        <v>4721</v>
      </c>
      <c r="AG168" s="851" t="s">
        <v>4722</v>
      </c>
      <c r="AH168" s="851" t="s">
        <v>4723</v>
      </c>
      <c r="AI168" s="851" t="s">
        <v>4724</v>
      </c>
      <c r="AJ168" s="851" t="s">
        <v>4725</v>
      </c>
      <c r="AK168" s="851" t="s">
        <v>4718</v>
      </c>
      <c r="AL168" s="851" t="s">
        <v>4719</v>
      </c>
      <c r="AM168" s="851" t="s">
        <v>4720</v>
      </c>
      <c r="AN168" s="851" t="s">
        <v>4721</v>
      </c>
      <c r="AO168" s="851" t="s">
        <v>4722</v>
      </c>
      <c r="AP168" s="851" t="s">
        <v>4723</v>
      </c>
      <c r="AQ168" s="851" t="s">
        <v>4724</v>
      </c>
      <c r="AR168" s="851" t="s">
        <v>4725</v>
      </c>
      <c r="AS168" s="851" t="s">
        <v>4718</v>
      </c>
      <c r="AT168" s="851" t="s">
        <v>4719</v>
      </c>
      <c r="AU168" s="851" t="s">
        <v>4720</v>
      </c>
      <c r="AV168" s="851" t="s">
        <v>4721</v>
      </c>
      <c r="AW168" s="851" t="s">
        <v>4722</v>
      </c>
      <c r="AX168" s="851" t="s">
        <v>4723</v>
      </c>
      <c r="AY168" s="851" t="s">
        <v>4724</v>
      </c>
      <c r="AZ168" s="851" t="s">
        <v>4725</v>
      </c>
      <c r="BA168" s="851" t="s">
        <v>4718</v>
      </c>
      <c r="BB168" s="851" t="s">
        <v>4719</v>
      </c>
      <c r="BC168" s="851" t="s">
        <v>4720</v>
      </c>
      <c r="BD168" s="851" t="s">
        <v>4721</v>
      </c>
      <c r="BE168" s="851" t="s">
        <v>4722</v>
      </c>
      <c r="BF168" s="851" t="s">
        <v>4723</v>
      </c>
      <c r="BG168" s="851" t="s">
        <v>4724</v>
      </c>
      <c r="BH168" s="851" t="s">
        <v>4725</v>
      </c>
    </row>
    <row r="169" spans="1:60" ht="15.6">
      <c r="A169" s="664">
        <v>1</v>
      </c>
      <c r="B169" s="676"/>
      <c r="C169" s="665"/>
      <c r="D169" s="665"/>
      <c r="E169" s="665"/>
      <c r="F169" s="665"/>
      <c r="G169" s="665"/>
      <c r="H169" s="665"/>
      <c r="I169" s="665"/>
      <c r="J169" s="665"/>
      <c r="K169" s="665"/>
      <c r="L169" s="665"/>
      <c r="M169" s="665"/>
      <c r="N169" s="665"/>
      <c r="O169" s="665"/>
      <c r="P169" s="665"/>
      <c r="Q169" s="665"/>
      <c r="R169" s="665"/>
      <c r="S169" s="665"/>
      <c r="T169" s="665"/>
      <c r="U169" s="665"/>
      <c r="V169" s="665"/>
      <c r="W169" s="665"/>
      <c r="X169" s="665"/>
      <c r="Y169" s="665"/>
      <c r="Z169" s="665"/>
      <c r="AA169" s="665"/>
      <c r="AB169" s="665"/>
      <c r="AC169" s="665"/>
      <c r="AD169" s="665"/>
      <c r="AE169" s="665"/>
      <c r="AF169" s="665"/>
      <c r="AG169" s="665"/>
      <c r="AH169" s="665"/>
      <c r="AI169" s="665"/>
      <c r="AJ169" s="665"/>
      <c r="AK169" s="665"/>
      <c r="AL169" s="665"/>
      <c r="AM169" s="665"/>
      <c r="AN169" s="665"/>
      <c r="AO169" s="665"/>
      <c r="AP169" s="665"/>
      <c r="AQ169" s="665"/>
      <c r="AR169" s="665"/>
      <c r="AS169" s="665"/>
      <c r="AT169" s="665"/>
      <c r="AU169" s="665"/>
      <c r="AV169" s="665"/>
      <c r="AW169" s="665"/>
      <c r="AX169" s="665"/>
      <c r="AY169" s="665"/>
      <c r="AZ169" s="665"/>
      <c r="BA169" s="665"/>
      <c r="BB169" s="665"/>
      <c r="BC169" s="665"/>
      <c r="BD169" s="665"/>
      <c r="BE169" s="665"/>
      <c r="BF169" s="665"/>
      <c r="BG169" s="665"/>
      <c r="BH169" s="665"/>
    </row>
    <row r="170" spans="1:60" ht="31.2">
      <c r="A170" s="664">
        <v>2</v>
      </c>
      <c r="B170" s="678" t="s">
        <v>132</v>
      </c>
      <c r="C170" s="665"/>
      <c r="D170" s="665"/>
      <c r="E170" s="665"/>
      <c r="F170" s="665"/>
      <c r="G170" s="665"/>
      <c r="H170" s="665"/>
      <c r="I170" s="665"/>
      <c r="J170" s="665"/>
      <c r="K170" s="665"/>
      <c r="L170" s="665"/>
      <c r="M170" s="665"/>
      <c r="N170" s="665"/>
      <c r="O170" s="665"/>
      <c r="P170" s="665"/>
      <c r="Q170" s="665"/>
      <c r="R170" s="665"/>
      <c r="S170" s="665"/>
      <c r="T170" s="665"/>
      <c r="U170" s="665"/>
      <c r="V170" s="665"/>
      <c r="W170" s="665"/>
      <c r="X170" s="665"/>
      <c r="Y170" s="665"/>
      <c r="Z170" s="665"/>
      <c r="AA170" s="665"/>
      <c r="AB170" s="665"/>
      <c r="AC170" s="665"/>
      <c r="AD170" s="665"/>
      <c r="AE170" s="665"/>
      <c r="AF170" s="665"/>
      <c r="AG170" s="665"/>
      <c r="AH170" s="665"/>
      <c r="AI170" s="665"/>
      <c r="AJ170" s="665"/>
      <c r="AK170" s="665"/>
      <c r="AL170" s="665"/>
      <c r="AM170" s="665"/>
      <c r="AN170" s="665"/>
      <c r="AO170" s="665"/>
      <c r="AP170" s="665"/>
      <c r="AQ170" s="665"/>
      <c r="AR170" s="665"/>
      <c r="AS170" s="665"/>
      <c r="AT170" s="665"/>
      <c r="AU170" s="665"/>
      <c r="AV170" s="665"/>
      <c r="AW170" s="665"/>
      <c r="AX170" s="665"/>
      <c r="AY170" s="665"/>
      <c r="AZ170" s="665"/>
      <c r="BA170" s="665"/>
      <c r="BB170" s="665"/>
      <c r="BC170" s="665"/>
      <c r="BD170" s="665"/>
      <c r="BE170" s="665"/>
      <c r="BF170" s="665"/>
      <c r="BG170" s="665"/>
      <c r="BH170" s="665"/>
    </row>
    <row r="171" spans="1:60" ht="15.6">
      <c r="A171" s="1047"/>
      <c r="B171" s="1047"/>
      <c r="C171" s="1047"/>
      <c r="D171" s="1047"/>
      <c r="E171" s="1047"/>
      <c r="F171" s="1047"/>
      <c r="G171" s="1047"/>
      <c r="H171" s="1047"/>
      <c r="I171" s="1047"/>
      <c r="J171" s="1047"/>
      <c r="K171" s="1047"/>
      <c r="L171" s="1047"/>
      <c r="M171" s="1047"/>
      <c r="N171" s="1047"/>
      <c r="O171" s="1047"/>
      <c r="P171" s="1047"/>
      <c r="Q171" s="1047"/>
    </row>
    <row r="172" spans="1:60" ht="15.6">
      <c r="A172" s="1047"/>
      <c r="B172" s="1047"/>
      <c r="C172" s="1047"/>
      <c r="D172" s="1047"/>
      <c r="E172" s="1047"/>
      <c r="F172" s="1047"/>
      <c r="G172" s="1047"/>
      <c r="H172" s="1047"/>
      <c r="I172" s="1047"/>
      <c r="J172" s="1047"/>
      <c r="K172" s="1047"/>
      <c r="L172" s="1047"/>
      <c r="M172" s="1047"/>
      <c r="N172" s="1047"/>
      <c r="O172" s="1047"/>
      <c r="P172" s="1047"/>
      <c r="Q172" s="1047"/>
    </row>
    <row r="173" spans="1:60" ht="15.6">
      <c r="A173" s="610"/>
      <c r="B173" s="610"/>
      <c r="C173" s="610"/>
      <c r="D173" s="610"/>
      <c r="E173" s="610"/>
    </row>
    <row r="174" spans="1:60" ht="15.6">
      <c r="A174" s="610"/>
      <c r="B174" s="610"/>
      <c r="C174" s="610"/>
      <c r="D174" s="610"/>
      <c r="E174" s="610"/>
    </row>
    <row r="175" spans="1:60" ht="15.6">
      <c r="A175" s="610"/>
      <c r="B175" s="610"/>
      <c r="C175" s="610"/>
      <c r="D175" s="610"/>
      <c r="E175" s="610"/>
    </row>
    <row r="178" spans="1:60" ht="18">
      <c r="A178" s="662"/>
      <c r="B178" s="1101" t="s">
        <v>110</v>
      </c>
      <c r="C178" s="1101"/>
      <c r="D178" s="1101"/>
      <c r="E178" s="1101"/>
      <c r="F178" s="1101"/>
      <c r="G178" s="1101"/>
      <c r="H178" s="1101"/>
      <c r="I178" s="1101"/>
      <c r="J178" s="1101"/>
      <c r="K178" s="1101"/>
      <c r="L178" s="1101"/>
      <c r="M178" s="1101"/>
      <c r="N178" s="1101"/>
      <c r="O178" s="1101"/>
      <c r="P178" s="1101"/>
      <c r="Q178" s="1101"/>
      <c r="R178" s="1101"/>
      <c r="S178" s="1101"/>
      <c r="T178" s="1101"/>
      <c r="U178" s="1101"/>
      <c r="V178" s="1101"/>
      <c r="W178" s="1101"/>
      <c r="X178" s="1101"/>
      <c r="Y178" s="679"/>
      <c r="Z178" s="679"/>
      <c r="AA178" s="679"/>
      <c r="AB178" s="679"/>
      <c r="AC178" s="679"/>
      <c r="AD178" s="679"/>
      <c r="AE178" s="679"/>
      <c r="AF178" s="679"/>
      <c r="AG178" s="679"/>
      <c r="AH178" s="679"/>
      <c r="AI178" s="679"/>
      <c r="AJ178" s="679"/>
    </row>
    <row r="179" spans="1:60" ht="18">
      <c r="A179" s="656"/>
      <c r="B179" s="1103" t="s">
        <v>4726</v>
      </c>
      <c r="C179" s="1103"/>
      <c r="D179" s="1103"/>
      <c r="E179" s="1103"/>
      <c r="F179" s="1103"/>
      <c r="G179" s="1103"/>
      <c r="H179" s="1103"/>
      <c r="I179" s="1103"/>
      <c r="J179" s="1103"/>
      <c r="K179" s="1103"/>
      <c r="L179" s="1103"/>
      <c r="M179" s="1103"/>
      <c r="N179" s="1103"/>
      <c r="O179" s="1103"/>
      <c r="P179" s="1103"/>
      <c r="Q179" s="1103"/>
      <c r="R179" s="1103"/>
      <c r="S179" s="1103"/>
      <c r="T179" s="1103"/>
      <c r="U179" s="1103"/>
      <c r="V179" s="1103"/>
      <c r="W179" s="1103"/>
      <c r="X179" s="1103"/>
      <c r="Y179" s="660"/>
      <c r="Z179" s="660"/>
      <c r="AA179" s="660"/>
      <c r="AB179" s="660"/>
      <c r="AC179" s="660"/>
      <c r="AD179" s="660"/>
      <c r="AE179" s="673"/>
      <c r="AF179" s="673"/>
      <c r="AG179" s="673"/>
      <c r="AH179" s="673"/>
      <c r="AI179" s="659"/>
      <c r="AJ179" s="659"/>
    </row>
    <row r="180" spans="1:60" ht="18">
      <c r="A180" s="662"/>
      <c r="B180" s="1104" t="s">
        <v>106</v>
      </c>
      <c r="C180" s="1104"/>
      <c r="D180" s="1104"/>
      <c r="E180" s="1104"/>
      <c r="F180" s="1104"/>
      <c r="G180" s="1104"/>
      <c r="H180" s="1104"/>
      <c r="I180" s="1104"/>
      <c r="J180" s="1104"/>
      <c r="K180" s="1104"/>
      <c r="L180" s="1104"/>
      <c r="M180" s="1104"/>
      <c r="N180" s="1104"/>
      <c r="O180" s="1104"/>
      <c r="P180" s="1104"/>
      <c r="Q180" s="1104"/>
      <c r="R180" s="1104"/>
      <c r="S180" s="1104"/>
      <c r="T180" s="1104"/>
      <c r="U180" s="1104"/>
      <c r="V180" s="1104"/>
      <c r="W180" s="1104"/>
      <c r="X180" s="679"/>
      <c r="Y180" s="679"/>
      <c r="Z180" s="679"/>
      <c r="AA180" s="679"/>
      <c r="AB180" s="679"/>
      <c r="AC180" s="679"/>
      <c r="AD180" s="679"/>
      <c r="AE180" s="679"/>
      <c r="AF180" s="679"/>
      <c r="AG180" s="679"/>
      <c r="AH180" s="679"/>
      <c r="AI180" s="679"/>
      <c r="AJ180" s="679"/>
    </row>
    <row r="181" spans="1:60" ht="15.6">
      <c r="A181" s="1127" t="s">
        <v>1404</v>
      </c>
      <c r="B181" s="1106" t="s">
        <v>107</v>
      </c>
      <c r="C181" s="1107" t="s">
        <v>113</v>
      </c>
      <c r="D181" s="1107" t="s">
        <v>114</v>
      </c>
      <c r="E181" s="1128" t="s">
        <v>115</v>
      </c>
      <c r="F181" s="1129"/>
      <c r="G181" s="1129"/>
      <c r="H181" s="1130"/>
      <c r="I181" s="1126" t="s">
        <v>163</v>
      </c>
      <c r="J181" s="1126"/>
      <c r="K181" s="1126"/>
      <c r="L181" s="1126"/>
      <c r="M181" s="1126"/>
      <c r="N181" s="1126"/>
      <c r="O181" s="1126"/>
      <c r="P181" s="1126"/>
      <c r="Q181" s="1126"/>
      <c r="R181" s="1126"/>
      <c r="S181" s="1126"/>
      <c r="T181" s="1126"/>
      <c r="U181" s="1126"/>
      <c r="V181" s="1126"/>
      <c r="W181" s="1126"/>
      <c r="X181" s="1126"/>
      <c r="Y181" s="1126"/>
      <c r="Z181" s="1126"/>
      <c r="AA181" s="1126"/>
      <c r="AB181" s="1126"/>
      <c r="AC181" s="1126"/>
      <c r="AD181" s="1126"/>
      <c r="AE181" s="1126"/>
      <c r="AF181" s="1126"/>
      <c r="AG181" s="1126"/>
      <c r="AH181" s="1126"/>
      <c r="AI181" s="1126"/>
      <c r="AJ181" s="1126"/>
      <c r="AK181" s="1126"/>
      <c r="AL181" s="1126"/>
      <c r="AM181" s="1126"/>
      <c r="AN181" s="1126"/>
      <c r="AO181" s="1126"/>
      <c r="AP181" s="1126"/>
      <c r="AQ181" s="1126"/>
      <c r="AR181" s="1126"/>
      <c r="AS181" s="1126"/>
      <c r="AT181" s="1126"/>
      <c r="AU181" s="1126"/>
      <c r="AV181" s="1126"/>
      <c r="AW181" s="1126"/>
      <c r="AX181" s="1126"/>
      <c r="AY181" s="1126"/>
      <c r="AZ181" s="1126"/>
      <c r="BA181" s="1126"/>
      <c r="BB181" s="1126"/>
      <c r="BC181" s="1126"/>
      <c r="BD181" s="1126"/>
      <c r="BE181" s="1126"/>
      <c r="BF181" s="1126"/>
      <c r="BG181" s="1126"/>
      <c r="BH181" s="1126"/>
    </row>
    <row r="182" spans="1:60" ht="15.6">
      <c r="A182" s="1127"/>
      <c r="B182" s="1106"/>
      <c r="C182" s="1107"/>
      <c r="D182" s="1107"/>
      <c r="E182" s="1131"/>
      <c r="F182" s="1132"/>
      <c r="G182" s="1132"/>
      <c r="H182" s="1133"/>
      <c r="I182" s="1124" t="s">
        <v>1451</v>
      </c>
      <c r="J182" s="1125"/>
      <c r="K182" s="1125"/>
      <c r="L182" s="1125"/>
      <c r="M182" s="1124" t="s">
        <v>1439</v>
      </c>
      <c r="N182" s="1125"/>
      <c r="O182" s="1125"/>
      <c r="P182" s="1125"/>
      <c r="Q182" s="1124" t="s">
        <v>1438</v>
      </c>
      <c r="R182" s="1125"/>
      <c r="S182" s="1125"/>
      <c r="T182" s="1123"/>
      <c r="U182" s="1124" t="s">
        <v>1475</v>
      </c>
      <c r="V182" s="1125"/>
      <c r="W182" s="1125"/>
      <c r="X182" s="1123"/>
      <c r="Y182" s="1124" t="s">
        <v>1465</v>
      </c>
      <c r="Z182" s="1125"/>
      <c r="AA182" s="1125"/>
      <c r="AB182" s="1125"/>
      <c r="AC182" s="1124" t="s">
        <v>118</v>
      </c>
      <c r="AD182" s="1125"/>
      <c r="AE182" s="1125"/>
      <c r="AF182" s="1125"/>
      <c r="AG182" s="1124" t="s">
        <v>1450</v>
      </c>
      <c r="AH182" s="1125"/>
      <c r="AI182" s="1125"/>
      <c r="AJ182" s="1125"/>
      <c r="AK182" s="1124" t="s">
        <v>1660</v>
      </c>
      <c r="AL182" s="1125"/>
      <c r="AM182" s="1125"/>
      <c r="AN182" s="1125"/>
      <c r="AO182" s="1124" t="s">
        <v>1642</v>
      </c>
      <c r="AP182" s="1125"/>
      <c r="AQ182" s="1125"/>
      <c r="AR182" s="1125"/>
      <c r="AS182" s="1124" t="s">
        <v>1657</v>
      </c>
      <c r="AT182" s="1125"/>
      <c r="AU182" s="1125"/>
      <c r="AV182" s="1125"/>
      <c r="AW182" s="1124" t="s">
        <v>1639</v>
      </c>
      <c r="AX182" s="1125"/>
      <c r="AY182" s="1125"/>
      <c r="AZ182" s="1125"/>
      <c r="BA182" s="1124" t="s">
        <v>1697</v>
      </c>
      <c r="BB182" s="1125"/>
      <c r="BC182" s="1125"/>
      <c r="BD182" s="1125"/>
      <c r="BE182" s="1126" t="s">
        <v>3654</v>
      </c>
      <c r="BF182" s="1126"/>
      <c r="BG182" s="1126"/>
      <c r="BH182" s="1126"/>
    </row>
    <row r="183" spans="1:60" ht="15.6">
      <c r="A183" s="1127"/>
      <c r="B183" s="1106"/>
      <c r="C183" s="1107"/>
      <c r="D183" s="1107"/>
      <c r="E183" s="1115" t="s">
        <v>120</v>
      </c>
      <c r="F183" s="1116"/>
      <c r="G183" s="1115" t="s">
        <v>121</v>
      </c>
      <c r="H183" s="1123"/>
      <c r="I183" s="1115" t="s">
        <v>120</v>
      </c>
      <c r="J183" s="1116"/>
      <c r="K183" s="1115" t="s">
        <v>121</v>
      </c>
      <c r="L183" s="1123"/>
      <c r="M183" s="1115" t="s">
        <v>120</v>
      </c>
      <c r="N183" s="1116"/>
      <c r="O183" s="1115" t="s">
        <v>121</v>
      </c>
      <c r="P183" s="1123"/>
      <c r="Q183" s="1115" t="s">
        <v>120</v>
      </c>
      <c r="R183" s="1116"/>
      <c r="S183" s="1115" t="s">
        <v>121</v>
      </c>
      <c r="T183" s="1123"/>
      <c r="U183" s="1115" t="s">
        <v>120</v>
      </c>
      <c r="V183" s="1116"/>
      <c r="W183" s="1115" t="s">
        <v>121</v>
      </c>
      <c r="X183" s="1123"/>
      <c r="Y183" s="1115" t="s">
        <v>120</v>
      </c>
      <c r="Z183" s="1116"/>
      <c r="AA183" s="1115" t="s">
        <v>121</v>
      </c>
      <c r="AB183" s="1123"/>
      <c r="AC183" s="1115" t="s">
        <v>120</v>
      </c>
      <c r="AD183" s="1116"/>
      <c r="AE183" s="1115" t="s">
        <v>121</v>
      </c>
      <c r="AF183" s="1123"/>
      <c r="AG183" s="1115" t="s">
        <v>120</v>
      </c>
      <c r="AH183" s="1116"/>
      <c r="AI183" s="1115" t="s">
        <v>121</v>
      </c>
      <c r="AJ183" s="1123"/>
      <c r="AK183" s="1115" t="s">
        <v>120</v>
      </c>
      <c r="AL183" s="1116"/>
      <c r="AM183" s="1115" t="s">
        <v>121</v>
      </c>
      <c r="AN183" s="1123"/>
      <c r="AO183" s="1115" t="s">
        <v>120</v>
      </c>
      <c r="AP183" s="1116"/>
      <c r="AQ183" s="1115" t="s">
        <v>121</v>
      </c>
      <c r="AR183" s="1123"/>
      <c r="AS183" s="1115" t="s">
        <v>120</v>
      </c>
      <c r="AT183" s="1116"/>
      <c r="AU183" s="1115" t="s">
        <v>121</v>
      </c>
      <c r="AV183" s="1123"/>
      <c r="AW183" s="1115" t="s">
        <v>120</v>
      </c>
      <c r="AX183" s="1116"/>
      <c r="AY183" s="1115" t="s">
        <v>121</v>
      </c>
      <c r="AZ183" s="1123"/>
      <c r="BA183" s="1115" t="s">
        <v>120</v>
      </c>
      <c r="BB183" s="1116"/>
      <c r="BC183" s="1115" t="s">
        <v>121</v>
      </c>
      <c r="BD183" s="1123"/>
      <c r="BE183" s="1115" t="s">
        <v>120</v>
      </c>
      <c r="BF183" s="1116"/>
      <c r="BG183" s="1115" t="s">
        <v>121</v>
      </c>
      <c r="BH183" s="1123"/>
    </row>
    <row r="184" spans="1:60" ht="101.4">
      <c r="A184" s="1127"/>
      <c r="B184" s="1106"/>
      <c r="C184" s="1107"/>
      <c r="D184" s="1107"/>
      <c r="E184" s="847" t="s">
        <v>122</v>
      </c>
      <c r="F184" s="848" t="s">
        <v>123</v>
      </c>
      <c r="G184" s="847" t="s">
        <v>124</v>
      </c>
      <c r="H184" s="848" t="s">
        <v>123</v>
      </c>
      <c r="I184" s="847" t="s">
        <v>122</v>
      </c>
      <c r="J184" s="848" t="s">
        <v>123</v>
      </c>
      <c r="K184" s="847" t="s">
        <v>124</v>
      </c>
      <c r="L184" s="848" t="s">
        <v>123</v>
      </c>
      <c r="M184" s="847" t="s">
        <v>122</v>
      </c>
      <c r="N184" s="848" t="s">
        <v>123</v>
      </c>
      <c r="O184" s="847" t="s">
        <v>124</v>
      </c>
      <c r="P184" s="848" t="s">
        <v>123</v>
      </c>
      <c r="Q184" s="847" t="s">
        <v>122</v>
      </c>
      <c r="R184" s="848" t="s">
        <v>123</v>
      </c>
      <c r="S184" s="847" t="s">
        <v>124</v>
      </c>
      <c r="T184" s="848" t="s">
        <v>123</v>
      </c>
      <c r="U184" s="847" t="s">
        <v>122</v>
      </c>
      <c r="V184" s="848" t="s">
        <v>123</v>
      </c>
      <c r="W184" s="847" t="s">
        <v>124</v>
      </c>
      <c r="X184" s="848" t="s">
        <v>123</v>
      </c>
      <c r="Y184" s="847" t="s">
        <v>122</v>
      </c>
      <c r="Z184" s="848" t="s">
        <v>123</v>
      </c>
      <c r="AA184" s="847" t="s">
        <v>124</v>
      </c>
      <c r="AB184" s="848" t="s">
        <v>123</v>
      </c>
      <c r="AC184" s="847" t="s">
        <v>122</v>
      </c>
      <c r="AD184" s="848" t="s">
        <v>123</v>
      </c>
      <c r="AE184" s="847" t="s">
        <v>124</v>
      </c>
      <c r="AF184" s="848" t="s">
        <v>123</v>
      </c>
      <c r="AG184" s="847" t="s">
        <v>122</v>
      </c>
      <c r="AH184" s="848" t="s">
        <v>123</v>
      </c>
      <c r="AI184" s="847" t="s">
        <v>124</v>
      </c>
      <c r="AJ184" s="848" t="s">
        <v>123</v>
      </c>
      <c r="AK184" s="847" t="s">
        <v>122</v>
      </c>
      <c r="AL184" s="848" t="s">
        <v>123</v>
      </c>
      <c r="AM184" s="847" t="s">
        <v>124</v>
      </c>
      <c r="AN184" s="848" t="s">
        <v>123</v>
      </c>
      <c r="AO184" s="847" t="s">
        <v>122</v>
      </c>
      <c r="AP184" s="848" t="s">
        <v>123</v>
      </c>
      <c r="AQ184" s="847" t="s">
        <v>124</v>
      </c>
      <c r="AR184" s="848" t="s">
        <v>123</v>
      </c>
      <c r="AS184" s="847" t="s">
        <v>122</v>
      </c>
      <c r="AT184" s="848" t="s">
        <v>123</v>
      </c>
      <c r="AU184" s="847" t="s">
        <v>124</v>
      </c>
      <c r="AV184" s="848" t="s">
        <v>123</v>
      </c>
      <c r="AW184" s="847" t="s">
        <v>122</v>
      </c>
      <c r="AX184" s="848" t="s">
        <v>123</v>
      </c>
      <c r="AY184" s="847" t="s">
        <v>124</v>
      </c>
      <c r="AZ184" s="848" t="s">
        <v>123</v>
      </c>
      <c r="BA184" s="847" t="s">
        <v>122</v>
      </c>
      <c r="BB184" s="848" t="s">
        <v>123</v>
      </c>
      <c r="BC184" s="847" t="s">
        <v>124</v>
      </c>
      <c r="BD184" s="848" t="s">
        <v>123</v>
      </c>
      <c r="BE184" s="847" t="s">
        <v>122</v>
      </c>
      <c r="BF184" s="848" t="s">
        <v>123</v>
      </c>
      <c r="BG184" s="847" t="s">
        <v>124</v>
      </c>
      <c r="BH184" s="848" t="s">
        <v>123</v>
      </c>
    </row>
    <row r="185" spans="1:60" ht="52.2">
      <c r="A185" s="854"/>
      <c r="B185" s="850" t="s">
        <v>4691</v>
      </c>
      <c r="C185" s="851" t="s">
        <v>4692</v>
      </c>
      <c r="D185" s="851" t="s">
        <v>4693</v>
      </c>
      <c r="E185" s="851" t="s">
        <v>4694</v>
      </c>
      <c r="F185" s="851" t="s">
        <v>4695</v>
      </c>
      <c r="G185" s="851" t="s">
        <v>4696</v>
      </c>
      <c r="H185" s="851" t="s">
        <v>4697</v>
      </c>
      <c r="I185" s="851" t="s">
        <v>4698</v>
      </c>
      <c r="J185" s="851" t="s">
        <v>4699</v>
      </c>
      <c r="K185" s="851" t="s">
        <v>4700</v>
      </c>
      <c r="L185" s="851" t="s">
        <v>4701</v>
      </c>
      <c r="M185" s="851" t="s">
        <v>4702</v>
      </c>
      <c r="N185" s="851" t="s">
        <v>4703</v>
      </c>
      <c r="O185" s="851" t="s">
        <v>4704</v>
      </c>
      <c r="P185" s="851" t="s">
        <v>4705</v>
      </c>
      <c r="Q185" s="851" t="s">
        <v>4706</v>
      </c>
      <c r="R185" s="851" t="s">
        <v>4707</v>
      </c>
      <c r="S185" s="851" t="s">
        <v>4708</v>
      </c>
      <c r="T185" s="851" t="s">
        <v>4709</v>
      </c>
      <c r="U185" s="851" t="s">
        <v>4710</v>
      </c>
      <c r="V185" s="851" t="s">
        <v>4711</v>
      </c>
      <c r="W185" s="851" t="s">
        <v>4712</v>
      </c>
      <c r="X185" s="851" t="s">
        <v>4713</v>
      </c>
      <c r="Y185" s="851" t="s">
        <v>4714</v>
      </c>
      <c r="Z185" s="851" t="s">
        <v>4715</v>
      </c>
      <c r="AA185" s="851" t="s">
        <v>4716</v>
      </c>
      <c r="AB185" s="851" t="s">
        <v>4717</v>
      </c>
      <c r="AC185" s="851" t="s">
        <v>4718</v>
      </c>
      <c r="AD185" s="851" t="s">
        <v>4719</v>
      </c>
      <c r="AE185" s="851" t="s">
        <v>4720</v>
      </c>
      <c r="AF185" s="851" t="s">
        <v>4721</v>
      </c>
      <c r="AG185" s="851" t="s">
        <v>4722</v>
      </c>
      <c r="AH185" s="851" t="s">
        <v>4723</v>
      </c>
      <c r="AI185" s="851" t="s">
        <v>4724</v>
      </c>
      <c r="AJ185" s="851" t="s">
        <v>4725</v>
      </c>
      <c r="AK185" s="851" t="s">
        <v>4718</v>
      </c>
      <c r="AL185" s="851" t="s">
        <v>4719</v>
      </c>
      <c r="AM185" s="851" t="s">
        <v>4720</v>
      </c>
      <c r="AN185" s="851" t="s">
        <v>4721</v>
      </c>
      <c r="AO185" s="851" t="s">
        <v>4722</v>
      </c>
      <c r="AP185" s="851" t="s">
        <v>4723</v>
      </c>
      <c r="AQ185" s="851" t="s">
        <v>4724</v>
      </c>
      <c r="AR185" s="851" t="s">
        <v>4725</v>
      </c>
      <c r="AS185" s="851" t="s">
        <v>4718</v>
      </c>
      <c r="AT185" s="851" t="s">
        <v>4719</v>
      </c>
      <c r="AU185" s="851" t="s">
        <v>4720</v>
      </c>
      <c r="AV185" s="851" t="s">
        <v>4721</v>
      </c>
      <c r="AW185" s="851" t="s">
        <v>4722</v>
      </c>
      <c r="AX185" s="851" t="s">
        <v>4723</v>
      </c>
      <c r="AY185" s="851" t="s">
        <v>4724</v>
      </c>
      <c r="AZ185" s="851" t="s">
        <v>4725</v>
      </c>
      <c r="BA185" s="851" t="s">
        <v>4718</v>
      </c>
      <c r="BB185" s="851" t="s">
        <v>4719</v>
      </c>
      <c r="BC185" s="851" t="s">
        <v>4720</v>
      </c>
      <c r="BD185" s="851" t="s">
        <v>4721</v>
      </c>
      <c r="BE185" s="851" t="s">
        <v>4722</v>
      </c>
      <c r="BF185" s="851" t="s">
        <v>4723</v>
      </c>
      <c r="BG185" s="851" t="s">
        <v>4724</v>
      </c>
      <c r="BH185" s="851" t="s">
        <v>4725</v>
      </c>
    </row>
    <row r="186" spans="1:60" ht="15.6">
      <c r="A186" s="664">
        <v>1</v>
      </c>
      <c r="B186" s="676"/>
      <c r="C186" s="665"/>
      <c r="D186" s="665"/>
      <c r="E186" s="665"/>
      <c r="F186" s="665"/>
      <c r="G186" s="665"/>
      <c r="H186" s="665"/>
      <c r="I186" s="665"/>
      <c r="J186" s="665"/>
      <c r="K186" s="665"/>
      <c r="L186" s="665"/>
      <c r="M186" s="665"/>
      <c r="N186" s="665"/>
      <c r="O186" s="665"/>
      <c r="P186" s="665"/>
      <c r="Q186" s="665"/>
      <c r="R186" s="665"/>
      <c r="S186" s="665"/>
      <c r="T186" s="665"/>
      <c r="U186" s="665"/>
      <c r="V186" s="665"/>
      <c r="W186" s="665"/>
      <c r="X186" s="665"/>
      <c r="Y186" s="665"/>
      <c r="Z186" s="665"/>
      <c r="AA186" s="665"/>
      <c r="AB186" s="665"/>
      <c r="AC186" s="665"/>
      <c r="AD186" s="665"/>
      <c r="AE186" s="665"/>
      <c r="AF186" s="665"/>
      <c r="AG186" s="665"/>
      <c r="AH186" s="665"/>
      <c r="AI186" s="665"/>
      <c r="AJ186" s="665"/>
      <c r="AK186" s="665"/>
      <c r="AL186" s="665"/>
      <c r="AM186" s="665"/>
      <c r="AN186" s="665"/>
      <c r="AO186" s="665"/>
      <c r="AP186" s="665"/>
      <c r="AQ186" s="665"/>
      <c r="AR186" s="665"/>
      <c r="AS186" s="665"/>
      <c r="AT186" s="665"/>
      <c r="AU186" s="665"/>
      <c r="AV186" s="665"/>
      <c r="AW186" s="665"/>
      <c r="AX186" s="665"/>
      <c r="AY186" s="665"/>
      <c r="AZ186" s="665"/>
      <c r="BA186" s="665"/>
      <c r="BB186" s="665"/>
      <c r="BC186" s="665"/>
      <c r="BD186" s="665"/>
      <c r="BE186" s="665"/>
      <c r="BF186" s="665"/>
      <c r="BG186" s="665"/>
      <c r="BH186" s="665"/>
    </row>
    <row r="187" spans="1:60" ht="31.2">
      <c r="A187" s="664">
        <v>2</v>
      </c>
      <c r="B187" s="678" t="s">
        <v>132</v>
      </c>
      <c r="C187" s="665"/>
      <c r="D187" s="665"/>
      <c r="E187" s="665"/>
      <c r="F187" s="665"/>
      <c r="G187" s="665"/>
      <c r="H187" s="665"/>
      <c r="I187" s="665"/>
      <c r="J187" s="665"/>
      <c r="K187" s="665"/>
      <c r="L187" s="665"/>
      <c r="M187" s="665"/>
      <c r="N187" s="665"/>
      <c r="O187" s="665"/>
      <c r="P187" s="665"/>
      <c r="Q187" s="665"/>
      <c r="R187" s="665"/>
      <c r="S187" s="665"/>
      <c r="T187" s="665"/>
      <c r="U187" s="665"/>
      <c r="V187" s="665"/>
      <c r="W187" s="665"/>
      <c r="X187" s="665"/>
      <c r="Y187" s="665"/>
      <c r="Z187" s="665"/>
      <c r="AA187" s="665"/>
      <c r="AB187" s="665"/>
      <c r="AC187" s="665"/>
      <c r="AD187" s="665"/>
      <c r="AE187" s="665"/>
      <c r="AF187" s="665"/>
      <c r="AG187" s="665"/>
      <c r="AH187" s="665"/>
      <c r="AI187" s="665"/>
      <c r="AJ187" s="665"/>
      <c r="AK187" s="665"/>
      <c r="AL187" s="665"/>
      <c r="AM187" s="665"/>
      <c r="AN187" s="665"/>
      <c r="AO187" s="665"/>
      <c r="AP187" s="665"/>
      <c r="AQ187" s="665"/>
      <c r="AR187" s="665"/>
      <c r="AS187" s="665"/>
      <c r="AT187" s="665"/>
      <c r="AU187" s="665"/>
      <c r="AV187" s="665"/>
      <c r="AW187" s="665"/>
      <c r="AX187" s="665"/>
      <c r="AY187" s="665"/>
      <c r="AZ187" s="665"/>
      <c r="BA187" s="665"/>
      <c r="BB187" s="665"/>
      <c r="BC187" s="665"/>
      <c r="BD187" s="665"/>
      <c r="BE187" s="665"/>
      <c r="BF187" s="665"/>
      <c r="BG187" s="665"/>
      <c r="BH187" s="665"/>
    </row>
    <row r="188" spans="1:60" ht="15.6">
      <c r="A188" s="662"/>
      <c r="B188" s="681"/>
      <c r="C188" s="679"/>
      <c r="D188" s="679"/>
      <c r="E188" s="679"/>
      <c r="F188" s="679"/>
      <c r="G188" s="679"/>
      <c r="H188" s="679"/>
      <c r="I188" s="679"/>
      <c r="J188" s="679"/>
      <c r="K188" s="679"/>
      <c r="L188" s="679"/>
      <c r="M188" s="679"/>
      <c r="N188" s="679"/>
      <c r="O188" s="679"/>
      <c r="P188" s="679"/>
      <c r="Q188" s="679"/>
      <c r="R188" s="679"/>
      <c r="S188" s="679"/>
      <c r="T188" s="679"/>
      <c r="U188" s="679"/>
      <c r="V188" s="679"/>
      <c r="W188" s="679"/>
      <c r="X188" s="679"/>
      <c r="Y188" s="679"/>
      <c r="Z188" s="679"/>
      <c r="AA188" s="679"/>
      <c r="AB188" s="679"/>
      <c r="AC188" s="679"/>
      <c r="AD188" s="679"/>
      <c r="AE188" s="679"/>
      <c r="AF188" s="679"/>
      <c r="AG188" s="679"/>
      <c r="AH188" s="679"/>
      <c r="AI188" s="679"/>
      <c r="AJ188" s="679"/>
    </row>
    <row r="189" spans="1:60" ht="15.6">
      <c r="A189" s="662"/>
      <c r="B189" s="681"/>
      <c r="C189" s="679"/>
      <c r="D189" s="679"/>
      <c r="E189" s="679"/>
      <c r="F189" s="679"/>
      <c r="G189" s="679"/>
      <c r="H189" s="679"/>
      <c r="I189" s="679"/>
      <c r="J189" s="679"/>
      <c r="K189" s="679"/>
      <c r="L189" s="679"/>
      <c r="M189" s="679"/>
      <c r="N189" s="679"/>
      <c r="O189" s="679"/>
      <c r="P189" s="679"/>
      <c r="Q189" s="679"/>
      <c r="R189" s="679"/>
      <c r="S189" s="679"/>
      <c r="T189" s="679"/>
      <c r="U189" s="679"/>
      <c r="V189" s="679"/>
      <c r="W189" s="679"/>
      <c r="X189" s="679"/>
      <c r="Y189" s="679"/>
      <c r="Z189" s="679"/>
      <c r="AA189" s="679"/>
      <c r="AB189" s="679"/>
      <c r="AC189" s="679"/>
      <c r="AD189" s="679"/>
      <c r="AE189" s="679"/>
      <c r="AF189" s="679"/>
      <c r="AG189" s="679"/>
      <c r="AH189" s="679"/>
      <c r="AI189" s="679"/>
      <c r="AJ189" s="679"/>
    </row>
    <row r="190" spans="1:60" ht="15.6">
      <c r="A190" s="662"/>
      <c r="B190" s="681"/>
      <c r="C190" s="679"/>
      <c r="D190" s="679"/>
      <c r="E190" s="679"/>
      <c r="F190" s="679"/>
      <c r="G190" s="679"/>
      <c r="H190" s="679"/>
      <c r="I190" s="679"/>
      <c r="J190" s="679"/>
      <c r="K190" s="679"/>
      <c r="L190" s="679"/>
      <c r="M190" s="679"/>
      <c r="N190" s="679"/>
      <c r="O190" s="679"/>
      <c r="P190" s="679"/>
      <c r="Q190" s="679"/>
      <c r="R190" s="679"/>
      <c r="S190" s="679"/>
      <c r="T190" s="679"/>
      <c r="U190" s="679"/>
      <c r="V190" s="679"/>
      <c r="W190" s="679"/>
      <c r="X190" s="679"/>
      <c r="Y190" s="679"/>
      <c r="Z190" s="679"/>
      <c r="AA190" s="679"/>
      <c r="AB190" s="679"/>
      <c r="AC190" s="679"/>
      <c r="AD190" s="679"/>
      <c r="AE190" s="679"/>
      <c r="AF190" s="679"/>
      <c r="AG190" s="679"/>
      <c r="AH190" s="679"/>
      <c r="AI190" s="679"/>
      <c r="AJ190" s="679"/>
    </row>
    <row r="191" spans="1:60" ht="15.6">
      <c r="A191" s="662"/>
      <c r="B191" s="681"/>
      <c r="C191" s="679"/>
      <c r="D191" s="679"/>
      <c r="E191" s="679"/>
      <c r="F191" s="679"/>
      <c r="G191" s="679"/>
      <c r="H191" s="679"/>
      <c r="I191" s="679"/>
      <c r="J191" s="679"/>
      <c r="K191" s="679"/>
      <c r="L191" s="679"/>
      <c r="M191" s="679"/>
      <c r="N191" s="679"/>
      <c r="O191" s="679"/>
      <c r="P191" s="679"/>
      <c r="Q191" s="679"/>
      <c r="R191" s="679"/>
      <c r="S191" s="679"/>
      <c r="T191" s="679"/>
      <c r="U191" s="679"/>
      <c r="V191" s="679"/>
      <c r="W191" s="679"/>
      <c r="X191" s="679"/>
      <c r="Y191" s="679"/>
      <c r="Z191" s="679"/>
      <c r="AA191" s="679"/>
      <c r="AB191" s="679"/>
      <c r="AC191" s="679"/>
      <c r="AD191" s="679"/>
      <c r="AE191" s="679"/>
      <c r="AF191" s="679"/>
      <c r="AG191" s="679"/>
      <c r="AH191" s="679"/>
      <c r="AI191" s="679"/>
      <c r="AJ191" s="679"/>
    </row>
    <row r="192" spans="1:60" ht="15.6">
      <c r="A192" s="662"/>
      <c r="B192" s="681"/>
      <c r="C192" s="679"/>
      <c r="D192" s="679"/>
      <c r="E192" s="679"/>
      <c r="F192" s="679"/>
      <c r="G192" s="679"/>
      <c r="H192" s="679"/>
      <c r="I192" s="679"/>
      <c r="J192" s="679"/>
      <c r="K192" s="679"/>
      <c r="L192" s="679"/>
      <c r="M192" s="679"/>
      <c r="N192" s="679"/>
      <c r="O192" s="679"/>
      <c r="P192" s="679"/>
      <c r="Q192" s="679"/>
      <c r="R192" s="679"/>
      <c r="S192" s="679"/>
      <c r="T192" s="679"/>
      <c r="U192" s="679"/>
      <c r="V192" s="679"/>
      <c r="W192" s="679"/>
      <c r="X192" s="679"/>
      <c r="Y192" s="679"/>
      <c r="Z192" s="679"/>
      <c r="AA192" s="679"/>
      <c r="AB192" s="679"/>
      <c r="AC192" s="679"/>
      <c r="AD192" s="679"/>
      <c r="AE192" s="679"/>
      <c r="AF192" s="679"/>
      <c r="AG192" s="679"/>
      <c r="AH192" s="679"/>
      <c r="AI192" s="679"/>
      <c r="AJ192" s="679"/>
    </row>
    <row r="193" spans="1:60" ht="15.6">
      <c r="A193" s="662"/>
      <c r="B193" s="681"/>
      <c r="C193" s="679"/>
      <c r="D193" s="679"/>
      <c r="E193" s="679"/>
      <c r="F193" s="679"/>
      <c r="G193" s="679"/>
      <c r="H193" s="679"/>
      <c r="I193" s="679"/>
      <c r="J193" s="679"/>
      <c r="K193" s="679"/>
      <c r="L193" s="679"/>
      <c r="M193" s="679"/>
      <c r="N193" s="679"/>
      <c r="O193" s="679"/>
      <c r="P193" s="679"/>
      <c r="Q193" s="679"/>
      <c r="R193" s="679"/>
      <c r="S193" s="679"/>
      <c r="T193" s="679"/>
      <c r="U193" s="679"/>
      <c r="V193" s="679"/>
      <c r="W193" s="679"/>
      <c r="X193" s="679"/>
      <c r="Y193" s="679"/>
      <c r="Z193" s="679"/>
      <c r="AA193" s="679"/>
      <c r="AB193" s="679"/>
      <c r="AC193" s="679"/>
      <c r="AD193" s="679"/>
      <c r="AE193" s="679"/>
      <c r="AF193" s="679"/>
      <c r="AG193" s="679"/>
      <c r="AH193" s="679"/>
      <c r="AI193" s="679"/>
      <c r="AJ193" s="679"/>
    </row>
    <row r="194" spans="1:60" ht="15.6">
      <c r="A194" s="662"/>
      <c r="B194" s="681"/>
      <c r="C194" s="679"/>
      <c r="D194" s="679"/>
      <c r="E194" s="679"/>
      <c r="F194" s="679"/>
      <c r="G194" s="679"/>
      <c r="H194" s="679"/>
      <c r="I194" s="679"/>
      <c r="J194" s="679"/>
      <c r="K194" s="679"/>
      <c r="L194" s="679"/>
      <c r="M194" s="679"/>
      <c r="N194" s="679"/>
      <c r="O194" s="679"/>
      <c r="P194" s="679"/>
      <c r="Q194" s="679"/>
      <c r="R194" s="679"/>
      <c r="S194" s="679"/>
      <c r="T194" s="679"/>
      <c r="U194" s="679"/>
      <c r="V194" s="679"/>
      <c r="W194" s="679"/>
      <c r="X194" s="679"/>
      <c r="Y194" s="679"/>
      <c r="Z194" s="679"/>
      <c r="AA194" s="679"/>
      <c r="AB194" s="679"/>
      <c r="AC194" s="679"/>
      <c r="AD194" s="679"/>
      <c r="AE194" s="679"/>
      <c r="AF194" s="679"/>
      <c r="AG194" s="679"/>
      <c r="AH194" s="679"/>
      <c r="AI194" s="679"/>
      <c r="AJ194" s="679"/>
    </row>
    <row r="195" spans="1:60" ht="15.6">
      <c r="A195" s="662"/>
      <c r="B195" s="681"/>
      <c r="C195" s="679"/>
      <c r="D195" s="679"/>
      <c r="E195" s="679"/>
      <c r="F195" s="679"/>
      <c r="G195" s="679"/>
      <c r="H195" s="679"/>
      <c r="I195" s="679"/>
      <c r="J195" s="679"/>
      <c r="K195" s="679"/>
      <c r="L195" s="679"/>
      <c r="M195" s="679"/>
      <c r="N195" s="679"/>
      <c r="O195" s="679"/>
      <c r="P195" s="679"/>
      <c r="Q195" s="679"/>
      <c r="R195" s="679"/>
      <c r="S195" s="679"/>
      <c r="T195" s="679"/>
      <c r="U195" s="679"/>
      <c r="V195" s="679"/>
      <c r="W195" s="679"/>
      <c r="X195" s="679"/>
      <c r="Y195" s="679"/>
      <c r="Z195" s="679"/>
      <c r="AA195" s="679"/>
      <c r="AB195" s="679"/>
      <c r="AC195" s="679"/>
      <c r="AD195" s="679"/>
      <c r="AE195" s="679"/>
      <c r="AF195" s="679"/>
      <c r="AG195" s="679"/>
      <c r="AH195" s="679"/>
      <c r="AI195" s="679"/>
      <c r="AJ195" s="679"/>
    </row>
    <row r="196" spans="1:60" ht="18">
      <c r="A196" s="662"/>
      <c r="B196" s="1101" t="s">
        <v>110</v>
      </c>
      <c r="C196" s="1101"/>
      <c r="D196" s="1101"/>
      <c r="E196" s="1101"/>
      <c r="F196" s="1101"/>
      <c r="G196" s="1101"/>
      <c r="H196" s="1101"/>
      <c r="I196" s="1101"/>
      <c r="J196" s="1101"/>
      <c r="K196" s="1101"/>
      <c r="L196" s="1101"/>
      <c r="M196" s="1101"/>
      <c r="N196" s="1101"/>
      <c r="O196" s="1101"/>
      <c r="P196" s="1101"/>
      <c r="Q196" s="1101"/>
      <c r="R196" s="1101"/>
      <c r="S196" s="1101"/>
      <c r="T196" s="1101"/>
      <c r="U196" s="1101"/>
      <c r="V196" s="1101"/>
      <c r="W196" s="1101"/>
      <c r="X196" s="1101"/>
      <c r="Y196" s="679"/>
      <c r="Z196" s="679"/>
      <c r="AA196" s="679"/>
      <c r="AB196" s="679"/>
      <c r="AC196" s="679"/>
      <c r="AD196" s="679"/>
      <c r="AE196" s="679"/>
      <c r="AF196" s="679"/>
      <c r="AG196" s="679"/>
      <c r="AH196" s="679"/>
      <c r="AI196" s="679"/>
      <c r="AJ196" s="679"/>
    </row>
    <row r="197" spans="1:60" ht="18.75" customHeight="1">
      <c r="A197" s="656"/>
      <c r="B197" s="1103" t="s">
        <v>4726</v>
      </c>
      <c r="C197" s="1103"/>
      <c r="D197" s="1103"/>
      <c r="E197" s="1103"/>
      <c r="F197" s="1103"/>
      <c r="G197" s="1103"/>
      <c r="H197" s="1103"/>
      <c r="I197" s="1103"/>
      <c r="J197" s="1103"/>
      <c r="K197" s="1103"/>
      <c r="L197" s="1103"/>
      <c r="M197" s="1103"/>
      <c r="N197" s="1103"/>
      <c r="O197" s="1103"/>
      <c r="P197" s="1103"/>
      <c r="Q197" s="1103"/>
      <c r="R197" s="1103"/>
      <c r="S197" s="1103"/>
      <c r="T197" s="1103"/>
      <c r="U197" s="1103"/>
      <c r="V197" s="1103"/>
      <c r="W197" s="1103"/>
      <c r="X197" s="1103"/>
      <c r="Y197" s="660"/>
      <c r="Z197" s="660"/>
      <c r="AA197" s="660"/>
      <c r="AB197" s="660"/>
      <c r="AC197" s="660"/>
      <c r="AD197" s="660"/>
      <c r="AE197" s="673"/>
      <c r="AF197" s="673"/>
      <c r="AG197" s="673"/>
      <c r="AH197" s="673"/>
      <c r="AI197" s="659"/>
      <c r="AJ197" s="659"/>
    </row>
    <row r="198" spans="1:60" ht="18">
      <c r="A198" s="625"/>
      <c r="B198" s="1104" t="s">
        <v>106</v>
      </c>
      <c r="C198" s="1104"/>
      <c r="D198" s="1104"/>
      <c r="E198" s="1104"/>
      <c r="F198" s="1104"/>
      <c r="G198" s="1104"/>
      <c r="H198" s="1104"/>
      <c r="I198" s="1104"/>
      <c r="J198" s="1104"/>
      <c r="K198" s="1104"/>
      <c r="L198" s="1104"/>
      <c r="M198" s="1104"/>
      <c r="N198" s="1104"/>
      <c r="O198" s="1104"/>
      <c r="P198" s="1104"/>
      <c r="Q198" s="1104"/>
      <c r="R198" s="1104"/>
      <c r="S198" s="1104"/>
      <c r="T198" s="1104"/>
      <c r="U198" s="1104"/>
      <c r="V198" s="1104"/>
      <c r="W198" s="1104"/>
      <c r="X198" s="671"/>
      <c r="Y198" s="671"/>
      <c r="Z198" s="671"/>
      <c r="AA198" s="671"/>
      <c r="AB198" s="671"/>
      <c r="AC198" s="671"/>
      <c r="AD198" s="671"/>
    </row>
    <row r="199" spans="1:60" ht="15.6">
      <c r="A199" s="1127" t="s">
        <v>1404</v>
      </c>
      <c r="B199" s="1106" t="s">
        <v>107</v>
      </c>
      <c r="C199" s="1107" t="s">
        <v>113</v>
      </c>
      <c r="D199" s="1107" t="s">
        <v>114</v>
      </c>
      <c r="E199" s="1128" t="s">
        <v>115</v>
      </c>
      <c r="F199" s="1129"/>
      <c r="G199" s="1129"/>
      <c r="H199" s="1130"/>
      <c r="I199" s="1126" t="s">
        <v>163</v>
      </c>
      <c r="J199" s="1126"/>
      <c r="K199" s="1126"/>
      <c r="L199" s="1126"/>
      <c r="M199" s="1126"/>
      <c r="N199" s="1126"/>
      <c r="O199" s="1126"/>
      <c r="P199" s="1126"/>
      <c r="Q199" s="1126"/>
      <c r="R199" s="1126"/>
      <c r="S199" s="1126"/>
      <c r="T199" s="1126"/>
      <c r="U199" s="1126"/>
      <c r="V199" s="1126"/>
      <c r="W199" s="1126"/>
      <c r="X199" s="1126"/>
      <c r="Y199" s="1126"/>
      <c r="Z199" s="1126"/>
      <c r="AA199" s="1126"/>
      <c r="AB199" s="1126"/>
      <c r="AC199" s="1126"/>
      <c r="AD199" s="1126"/>
      <c r="AE199" s="1126"/>
      <c r="AF199" s="1126"/>
      <c r="AG199" s="1126"/>
      <c r="AH199" s="1126"/>
      <c r="AI199" s="1126"/>
      <c r="AJ199" s="1126"/>
      <c r="AK199" s="1126"/>
      <c r="AL199" s="1126"/>
      <c r="AM199" s="1126"/>
      <c r="AN199" s="1126"/>
      <c r="AO199" s="1126"/>
      <c r="AP199" s="1126"/>
      <c r="AQ199" s="1126"/>
      <c r="AR199" s="1126"/>
      <c r="AS199" s="1126"/>
      <c r="AT199" s="1126"/>
      <c r="AU199" s="1126"/>
      <c r="AV199" s="1126"/>
      <c r="AW199" s="1126"/>
      <c r="AX199" s="1126"/>
      <c r="AY199" s="1126"/>
      <c r="AZ199" s="1126"/>
      <c r="BA199" s="1126"/>
      <c r="BB199" s="1126"/>
      <c r="BC199" s="1126"/>
      <c r="BD199" s="1126"/>
      <c r="BE199" s="1126"/>
      <c r="BF199" s="1126"/>
      <c r="BG199" s="1126"/>
      <c r="BH199" s="1126"/>
    </row>
    <row r="200" spans="1:60" ht="15.6">
      <c r="A200" s="1127"/>
      <c r="B200" s="1106"/>
      <c r="C200" s="1107"/>
      <c r="D200" s="1107"/>
      <c r="E200" s="1131"/>
      <c r="F200" s="1132"/>
      <c r="G200" s="1132"/>
      <c r="H200" s="1133"/>
      <c r="I200" s="1124" t="s">
        <v>1451</v>
      </c>
      <c r="J200" s="1125"/>
      <c r="K200" s="1125"/>
      <c r="L200" s="1125"/>
      <c r="M200" s="1124" t="s">
        <v>1439</v>
      </c>
      <c r="N200" s="1125"/>
      <c r="O200" s="1125"/>
      <c r="P200" s="1125"/>
      <c r="Q200" s="1124" t="s">
        <v>1438</v>
      </c>
      <c r="R200" s="1125"/>
      <c r="S200" s="1125"/>
      <c r="T200" s="1123"/>
      <c r="U200" s="1124" t="s">
        <v>1475</v>
      </c>
      <c r="V200" s="1125"/>
      <c r="W200" s="1125"/>
      <c r="X200" s="1123"/>
      <c r="Y200" s="1124" t="s">
        <v>1465</v>
      </c>
      <c r="Z200" s="1125"/>
      <c r="AA200" s="1125"/>
      <c r="AB200" s="1125"/>
      <c r="AC200" s="1124" t="s">
        <v>118</v>
      </c>
      <c r="AD200" s="1125"/>
      <c r="AE200" s="1125"/>
      <c r="AF200" s="1125"/>
      <c r="AG200" s="1124" t="s">
        <v>1450</v>
      </c>
      <c r="AH200" s="1125"/>
      <c r="AI200" s="1125"/>
      <c r="AJ200" s="1125"/>
      <c r="AK200" s="1124" t="s">
        <v>1660</v>
      </c>
      <c r="AL200" s="1125"/>
      <c r="AM200" s="1125"/>
      <c r="AN200" s="1125"/>
      <c r="AO200" s="1124" t="s">
        <v>1642</v>
      </c>
      <c r="AP200" s="1125"/>
      <c r="AQ200" s="1125"/>
      <c r="AR200" s="1125"/>
      <c r="AS200" s="1124" t="s">
        <v>1657</v>
      </c>
      <c r="AT200" s="1125"/>
      <c r="AU200" s="1125"/>
      <c r="AV200" s="1125"/>
      <c r="AW200" s="1124" t="s">
        <v>1639</v>
      </c>
      <c r="AX200" s="1125"/>
      <c r="AY200" s="1125"/>
      <c r="AZ200" s="1125"/>
      <c r="BA200" s="1124" t="s">
        <v>1697</v>
      </c>
      <c r="BB200" s="1125"/>
      <c r="BC200" s="1125"/>
      <c r="BD200" s="1125"/>
      <c r="BE200" s="1126" t="s">
        <v>3654</v>
      </c>
      <c r="BF200" s="1126"/>
      <c r="BG200" s="1126"/>
      <c r="BH200" s="1126"/>
    </row>
    <row r="201" spans="1:60" ht="15.6">
      <c r="A201" s="1127"/>
      <c r="B201" s="1106"/>
      <c r="C201" s="1107"/>
      <c r="D201" s="1107"/>
      <c r="E201" s="1115" t="s">
        <v>120</v>
      </c>
      <c r="F201" s="1116"/>
      <c r="G201" s="1115" t="s">
        <v>121</v>
      </c>
      <c r="H201" s="1123"/>
      <c r="I201" s="1115" t="s">
        <v>120</v>
      </c>
      <c r="J201" s="1116"/>
      <c r="K201" s="1115" t="s">
        <v>121</v>
      </c>
      <c r="L201" s="1123"/>
      <c r="M201" s="1115" t="s">
        <v>120</v>
      </c>
      <c r="N201" s="1116"/>
      <c r="O201" s="1115" t="s">
        <v>121</v>
      </c>
      <c r="P201" s="1123"/>
      <c r="Q201" s="1115" t="s">
        <v>120</v>
      </c>
      <c r="R201" s="1116"/>
      <c r="S201" s="1115" t="s">
        <v>121</v>
      </c>
      <c r="T201" s="1123"/>
      <c r="U201" s="1115" t="s">
        <v>120</v>
      </c>
      <c r="V201" s="1116"/>
      <c r="W201" s="1115" t="s">
        <v>121</v>
      </c>
      <c r="X201" s="1123"/>
      <c r="Y201" s="1115" t="s">
        <v>120</v>
      </c>
      <c r="Z201" s="1116"/>
      <c r="AA201" s="1115" t="s">
        <v>121</v>
      </c>
      <c r="AB201" s="1123"/>
      <c r="AC201" s="1115" t="s">
        <v>120</v>
      </c>
      <c r="AD201" s="1116"/>
      <c r="AE201" s="1115" t="s">
        <v>121</v>
      </c>
      <c r="AF201" s="1123"/>
      <c r="AG201" s="1115" t="s">
        <v>120</v>
      </c>
      <c r="AH201" s="1116"/>
      <c r="AI201" s="1115" t="s">
        <v>121</v>
      </c>
      <c r="AJ201" s="1123"/>
      <c r="AK201" s="1115" t="s">
        <v>120</v>
      </c>
      <c r="AL201" s="1116"/>
      <c r="AM201" s="1115" t="s">
        <v>121</v>
      </c>
      <c r="AN201" s="1123"/>
      <c r="AO201" s="1115" t="s">
        <v>120</v>
      </c>
      <c r="AP201" s="1116"/>
      <c r="AQ201" s="1115" t="s">
        <v>121</v>
      </c>
      <c r="AR201" s="1123"/>
      <c r="AS201" s="1115" t="s">
        <v>120</v>
      </c>
      <c r="AT201" s="1116"/>
      <c r="AU201" s="1115" t="s">
        <v>121</v>
      </c>
      <c r="AV201" s="1123"/>
      <c r="AW201" s="1115" t="s">
        <v>120</v>
      </c>
      <c r="AX201" s="1116"/>
      <c r="AY201" s="1115" t="s">
        <v>121</v>
      </c>
      <c r="AZ201" s="1123"/>
      <c r="BA201" s="1115" t="s">
        <v>120</v>
      </c>
      <c r="BB201" s="1116"/>
      <c r="BC201" s="1115" t="s">
        <v>121</v>
      </c>
      <c r="BD201" s="1123"/>
      <c r="BE201" s="1115" t="s">
        <v>120</v>
      </c>
      <c r="BF201" s="1116"/>
      <c r="BG201" s="1115" t="s">
        <v>121</v>
      </c>
      <c r="BH201" s="1123"/>
    </row>
    <row r="202" spans="1:60" ht="101.4">
      <c r="A202" s="1127"/>
      <c r="B202" s="1106"/>
      <c r="C202" s="1107"/>
      <c r="D202" s="1107"/>
      <c r="E202" s="847" t="s">
        <v>122</v>
      </c>
      <c r="F202" s="848" t="s">
        <v>123</v>
      </c>
      <c r="G202" s="847" t="s">
        <v>124</v>
      </c>
      <c r="H202" s="848" t="s">
        <v>123</v>
      </c>
      <c r="I202" s="847" t="s">
        <v>122</v>
      </c>
      <c r="J202" s="848" t="s">
        <v>123</v>
      </c>
      <c r="K202" s="847" t="s">
        <v>124</v>
      </c>
      <c r="L202" s="848" t="s">
        <v>123</v>
      </c>
      <c r="M202" s="847" t="s">
        <v>122</v>
      </c>
      <c r="N202" s="848" t="s">
        <v>123</v>
      </c>
      <c r="O202" s="847" t="s">
        <v>124</v>
      </c>
      <c r="P202" s="848" t="s">
        <v>123</v>
      </c>
      <c r="Q202" s="847" t="s">
        <v>122</v>
      </c>
      <c r="R202" s="848" t="s">
        <v>123</v>
      </c>
      <c r="S202" s="847" t="s">
        <v>124</v>
      </c>
      <c r="T202" s="848" t="s">
        <v>123</v>
      </c>
      <c r="U202" s="847" t="s">
        <v>122</v>
      </c>
      <c r="V202" s="848" t="s">
        <v>123</v>
      </c>
      <c r="W202" s="847" t="s">
        <v>124</v>
      </c>
      <c r="X202" s="848" t="s">
        <v>123</v>
      </c>
      <c r="Y202" s="847" t="s">
        <v>122</v>
      </c>
      <c r="Z202" s="848" t="s">
        <v>123</v>
      </c>
      <c r="AA202" s="847" t="s">
        <v>124</v>
      </c>
      <c r="AB202" s="848" t="s">
        <v>123</v>
      </c>
      <c r="AC202" s="847" t="s">
        <v>122</v>
      </c>
      <c r="AD202" s="848" t="s">
        <v>123</v>
      </c>
      <c r="AE202" s="847" t="s">
        <v>124</v>
      </c>
      <c r="AF202" s="848" t="s">
        <v>123</v>
      </c>
      <c r="AG202" s="847" t="s">
        <v>122</v>
      </c>
      <c r="AH202" s="848" t="s">
        <v>123</v>
      </c>
      <c r="AI202" s="847" t="s">
        <v>124</v>
      </c>
      <c r="AJ202" s="848" t="s">
        <v>123</v>
      </c>
      <c r="AK202" s="847" t="s">
        <v>122</v>
      </c>
      <c r="AL202" s="848" t="s">
        <v>123</v>
      </c>
      <c r="AM202" s="847" t="s">
        <v>124</v>
      </c>
      <c r="AN202" s="848" t="s">
        <v>123</v>
      </c>
      <c r="AO202" s="847" t="s">
        <v>122</v>
      </c>
      <c r="AP202" s="848" t="s">
        <v>123</v>
      </c>
      <c r="AQ202" s="847" t="s">
        <v>124</v>
      </c>
      <c r="AR202" s="848" t="s">
        <v>123</v>
      </c>
      <c r="AS202" s="847" t="s">
        <v>122</v>
      </c>
      <c r="AT202" s="848" t="s">
        <v>123</v>
      </c>
      <c r="AU202" s="847" t="s">
        <v>124</v>
      </c>
      <c r="AV202" s="848" t="s">
        <v>123</v>
      </c>
      <c r="AW202" s="847" t="s">
        <v>122</v>
      </c>
      <c r="AX202" s="848" t="s">
        <v>123</v>
      </c>
      <c r="AY202" s="847" t="s">
        <v>124</v>
      </c>
      <c r="AZ202" s="848" t="s">
        <v>123</v>
      </c>
      <c r="BA202" s="847" t="s">
        <v>122</v>
      </c>
      <c r="BB202" s="848" t="s">
        <v>123</v>
      </c>
      <c r="BC202" s="847" t="s">
        <v>124</v>
      </c>
      <c r="BD202" s="848" t="s">
        <v>123</v>
      </c>
      <c r="BE202" s="847" t="s">
        <v>122</v>
      </c>
      <c r="BF202" s="848" t="s">
        <v>123</v>
      </c>
      <c r="BG202" s="847" t="s">
        <v>124</v>
      </c>
      <c r="BH202" s="848" t="s">
        <v>123</v>
      </c>
    </row>
    <row r="203" spans="1:60" ht="52.2">
      <c r="A203" s="854"/>
      <c r="B203" s="850" t="s">
        <v>4691</v>
      </c>
      <c r="C203" s="851" t="s">
        <v>4692</v>
      </c>
      <c r="D203" s="851" t="s">
        <v>4693</v>
      </c>
      <c r="E203" s="851" t="s">
        <v>4694</v>
      </c>
      <c r="F203" s="851" t="s">
        <v>4695</v>
      </c>
      <c r="G203" s="851" t="s">
        <v>4696</v>
      </c>
      <c r="H203" s="851" t="s">
        <v>4697</v>
      </c>
      <c r="I203" s="851" t="s">
        <v>4698</v>
      </c>
      <c r="J203" s="851" t="s">
        <v>4699</v>
      </c>
      <c r="K203" s="851" t="s">
        <v>4700</v>
      </c>
      <c r="L203" s="851" t="s">
        <v>4701</v>
      </c>
      <c r="M203" s="851" t="s">
        <v>4702</v>
      </c>
      <c r="N203" s="851" t="s">
        <v>4703</v>
      </c>
      <c r="O203" s="851" t="s">
        <v>4704</v>
      </c>
      <c r="P203" s="851" t="s">
        <v>4705</v>
      </c>
      <c r="Q203" s="851" t="s">
        <v>4706</v>
      </c>
      <c r="R203" s="851" t="s">
        <v>4707</v>
      </c>
      <c r="S203" s="851" t="s">
        <v>4708</v>
      </c>
      <c r="T203" s="851" t="s">
        <v>4709</v>
      </c>
      <c r="U203" s="851" t="s">
        <v>4710</v>
      </c>
      <c r="V203" s="851" t="s">
        <v>4711</v>
      </c>
      <c r="W203" s="851" t="s">
        <v>4712</v>
      </c>
      <c r="X203" s="851" t="s">
        <v>4713</v>
      </c>
      <c r="Y203" s="851" t="s">
        <v>4714</v>
      </c>
      <c r="Z203" s="851" t="s">
        <v>4715</v>
      </c>
      <c r="AA203" s="851" t="s">
        <v>4716</v>
      </c>
      <c r="AB203" s="851" t="s">
        <v>4717</v>
      </c>
      <c r="AC203" s="851" t="s">
        <v>4718</v>
      </c>
      <c r="AD203" s="851" t="s">
        <v>4719</v>
      </c>
      <c r="AE203" s="851" t="s">
        <v>4720</v>
      </c>
      <c r="AF203" s="851" t="s">
        <v>4721</v>
      </c>
      <c r="AG203" s="851" t="s">
        <v>4722</v>
      </c>
      <c r="AH203" s="851" t="s">
        <v>4723</v>
      </c>
      <c r="AI203" s="851" t="s">
        <v>4724</v>
      </c>
      <c r="AJ203" s="851" t="s">
        <v>4725</v>
      </c>
      <c r="AK203" s="851" t="s">
        <v>4718</v>
      </c>
      <c r="AL203" s="851" t="s">
        <v>4719</v>
      </c>
      <c r="AM203" s="851" t="s">
        <v>4720</v>
      </c>
      <c r="AN203" s="851" t="s">
        <v>4721</v>
      </c>
      <c r="AO203" s="851" t="s">
        <v>4722</v>
      </c>
      <c r="AP203" s="851" t="s">
        <v>4723</v>
      </c>
      <c r="AQ203" s="851" t="s">
        <v>4724</v>
      </c>
      <c r="AR203" s="851" t="s">
        <v>4725</v>
      </c>
      <c r="AS203" s="851" t="s">
        <v>4718</v>
      </c>
      <c r="AT203" s="851" t="s">
        <v>4719</v>
      </c>
      <c r="AU203" s="851" t="s">
        <v>4720</v>
      </c>
      <c r="AV203" s="851" t="s">
        <v>4721</v>
      </c>
      <c r="AW203" s="851" t="s">
        <v>4722</v>
      </c>
      <c r="AX203" s="851" t="s">
        <v>4723</v>
      </c>
      <c r="AY203" s="851" t="s">
        <v>4724</v>
      </c>
      <c r="AZ203" s="851" t="s">
        <v>4725</v>
      </c>
      <c r="BA203" s="851" t="s">
        <v>4718</v>
      </c>
      <c r="BB203" s="851" t="s">
        <v>4719</v>
      </c>
      <c r="BC203" s="851" t="s">
        <v>4720</v>
      </c>
      <c r="BD203" s="851" t="s">
        <v>4721</v>
      </c>
      <c r="BE203" s="851" t="s">
        <v>4722</v>
      </c>
      <c r="BF203" s="851" t="s">
        <v>4723</v>
      </c>
      <c r="BG203" s="851" t="s">
        <v>4724</v>
      </c>
      <c r="BH203" s="851" t="s">
        <v>4725</v>
      </c>
    </row>
    <row r="204" spans="1:60" ht="15.6">
      <c r="A204" s="664">
        <v>1</v>
      </c>
      <c r="B204" s="676"/>
      <c r="C204" s="665"/>
      <c r="D204" s="665"/>
      <c r="E204" s="665"/>
      <c r="F204" s="665"/>
      <c r="G204" s="665"/>
      <c r="H204" s="665"/>
      <c r="I204" s="665"/>
      <c r="J204" s="665"/>
      <c r="K204" s="665"/>
      <c r="L204" s="665"/>
      <c r="M204" s="665"/>
      <c r="N204" s="665"/>
      <c r="O204" s="665"/>
      <c r="P204" s="665"/>
      <c r="Q204" s="665"/>
      <c r="R204" s="665"/>
      <c r="S204" s="665"/>
      <c r="T204" s="665"/>
      <c r="U204" s="665"/>
      <c r="V204" s="665"/>
      <c r="W204" s="665"/>
      <c r="X204" s="665"/>
      <c r="Y204" s="665"/>
      <c r="Z204" s="665"/>
      <c r="AA204" s="665"/>
      <c r="AB204" s="665"/>
      <c r="AC204" s="665"/>
      <c r="AD204" s="665"/>
      <c r="AE204" s="665"/>
      <c r="AF204" s="665"/>
      <c r="AG204" s="665"/>
      <c r="AH204" s="665"/>
      <c r="AI204" s="665"/>
      <c r="AJ204" s="665"/>
      <c r="AK204" s="665"/>
      <c r="AL204" s="665"/>
      <c r="AM204" s="665"/>
      <c r="AN204" s="665"/>
      <c r="AO204" s="665"/>
      <c r="AP204" s="665"/>
      <c r="AQ204" s="665"/>
      <c r="AR204" s="665"/>
      <c r="AS204" s="665"/>
      <c r="AT204" s="665"/>
      <c r="AU204" s="665"/>
      <c r="AV204" s="665"/>
      <c r="AW204" s="665"/>
      <c r="AX204" s="665"/>
      <c r="AY204" s="665"/>
      <c r="AZ204" s="665"/>
      <c r="BA204" s="665"/>
      <c r="BB204" s="665"/>
      <c r="BC204" s="665"/>
      <c r="BD204" s="665"/>
      <c r="BE204" s="665"/>
      <c r="BF204" s="665"/>
      <c r="BG204" s="665"/>
      <c r="BH204" s="665"/>
    </row>
    <row r="205" spans="1:60" ht="31.2">
      <c r="A205" s="664">
        <v>2</v>
      </c>
      <c r="B205" s="678" t="s">
        <v>132</v>
      </c>
      <c r="C205" s="665"/>
      <c r="D205" s="665"/>
      <c r="E205" s="665"/>
      <c r="F205" s="665"/>
      <c r="G205" s="665"/>
      <c r="H205" s="665"/>
      <c r="I205" s="665"/>
      <c r="J205" s="665"/>
      <c r="K205" s="665"/>
      <c r="L205" s="665"/>
      <c r="M205" s="665"/>
      <c r="N205" s="665"/>
      <c r="O205" s="665"/>
      <c r="P205" s="665"/>
      <c r="Q205" s="665"/>
      <c r="R205" s="665"/>
      <c r="S205" s="665"/>
      <c r="T205" s="665"/>
      <c r="U205" s="665"/>
      <c r="V205" s="665"/>
      <c r="W205" s="665"/>
      <c r="X205" s="665"/>
      <c r="Y205" s="665"/>
      <c r="Z205" s="665"/>
      <c r="AA205" s="665"/>
      <c r="AB205" s="665"/>
      <c r="AC205" s="665"/>
      <c r="AD205" s="665"/>
      <c r="AE205" s="665"/>
      <c r="AF205" s="665"/>
      <c r="AG205" s="665"/>
      <c r="AH205" s="665"/>
      <c r="AI205" s="665"/>
      <c r="AJ205" s="665"/>
      <c r="AK205" s="665"/>
      <c r="AL205" s="665"/>
      <c r="AM205" s="665"/>
      <c r="AN205" s="665"/>
      <c r="AO205" s="665"/>
      <c r="AP205" s="665"/>
      <c r="AQ205" s="665"/>
      <c r="AR205" s="665"/>
      <c r="AS205" s="665"/>
      <c r="AT205" s="665"/>
      <c r="AU205" s="665"/>
      <c r="AV205" s="665"/>
      <c r="AW205" s="665"/>
      <c r="AX205" s="665"/>
      <c r="AY205" s="665"/>
      <c r="AZ205" s="665"/>
      <c r="BA205" s="665"/>
      <c r="BB205" s="665"/>
      <c r="BC205" s="665"/>
      <c r="BD205" s="665"/>
      <c r="BE205" s="665"/>
      <c r="BF205" s="665"/>
      <c r="BG205" s="665"/>
      <c r="BH205" s="665"/>
    </row>
    <row r="213" spans="1:60" ht="18">
      <c r="A213" s="662"/>
      <c r="B213" s="1101" t="s">
        <v>110</v>
      </c>
      <c r="C213" s="1101"/>
      <c r="D213" s="1101"/>
      <c r="E213" s="1101"/>
      <c r="F213" s="1101"/>
      <c r="G213" s="1101"/>
      <c r="H213" s="1101"/>
      <c r="I213" s="1101"/>
      <c r="J213" s="1101"/>
      <c r="K213" s="1101"/>
      <c r="L213" s="1101"/>
      <c r="M213" s="1101"/>
      <c r="N213" s="1101"/>
      <c r="O213" s="1101"/>
      <c r="P213" s="1101"/>
      <c r="Q213" s="1101"/>
      <c r="R213" s="1101"/>
      <c r="S213" s="1101"/>
      <c r="T213" s="1101"/>
      <c r="U213" s="1101"/>
      <c r="V213" s="1101"/>
      <c r="W213" s="1101"/>
      <c r="X213" s="1101"/>
      <c r="Y213" s="679"/>
      <c r="Z213" s="679"/>
      <c r="AA213" s="679"/>
      <c r="AB213" s="679"/>
      <c r="AC213" s="679"/>
      <c r="AD213" s="679"/>
      <c r="AE213" s="679"/>
      <c r="AF213" s="679"/>
      <c r="AG213" s="679"/>
      <c r="AH213" s="679"/>
      <c r="AI213" s="679"/>
      <c r="AJ213" s="679"/>
    </row>
    <row r="214" spans="1:60" ht="18">
      <c r="A214" s="656"/>
      <c r="B214" s="1103" t="s">
        <v>4726</v>
      </c>
      <c r="C214" s="1103"/>
      <c r="D214" s="1103"/>
      <c r="E214" s="1103"/>
      <c r="F214" s="1103"/>
      <c r="G214" s="1103"/>
      <c r="H214" s="1103"/>
      <c r="I214" s="1103"/>
      <c r="J214" s="1103"/>
      <c r="K214" s="1103"/>
      <c r="L214" s="1103"/>
      <c r="M214" s="1103"/>
      <c r="N214" s="1103"/>
      <c r="O214" s="1103"/>
      <c r="P214" s="1103"/>
      <c r="Q214" s="1103"/>
      <c r="R214" s="1103"/>
      <c r="S214" s="1103"/>
      <c r="T214" s="1103"/>
      <c r="U214" s="1103"/>
      <c r="V214" s="1103"/>
      <c r="W214" s="1103"/>
      <c r="X214" s="1103"/>
      <c r="Y214" s="660"/>
      <c r="Z214" s="660"/>
      <c r="AA214" s="660"/>
      <c r="AB214" s="660"/>
      <c r="AC214" s="660"/>
      <c r="AD214" s="660"/>
      <c r="AE214" s="673"/>
      <c r="AF214" s="673"/>
      <c r="AG214" s="673"/>
      <c r="AH214" s="673"/>
      <c r="AI214" s="659"/>
      <c r="AJ214" s="659"/>
    </row>
    <row r="215" spans="1:60" ht="18">
      <c r="A215" s="662"/>
      <c r="B215" s="1104" t="s">
        <v>106</v>
      </c>
      <c r="C215" s="1104"/>
      <c r="D215" s="1104"/>
      <c r="E215" s="1104"/>
      <c r="F215" s="1104"/>
      <c r="G215" s="1104"/>
      <c r="H215" s="1104"/>
      <c r="I215" s="1104"/>
      <c r="J215" s="1104"/>
      <c r="K215" s="1104"/>
      <c r="L215" s="1104"/>
      <c r="M215" s="1104"/>
      <c r="N215" s="1104"/>
      <c r="O215" s="1104"/>
      <c r="P215" s="1104"/>
      <c r="Q215" s="1104"/>
      <c r="R215" s="1104"/>
      <c r="S215" s="1104"/>
      <c r="T215" s="1104"/>
      <c r="U215" s="1104"/>
      <c r="V215" s="1104"/>
      <c r="W215" s="1104"/>
      <c r="X215" s="679"/>
      <c r="Y215" s="679"/>
      <c r="Z215" s="679"/>
      <c r="AA215" s="679"/>
      <c r="AB215" s="679"/>
      <c r="AC215" s="679"/>
      <c r="AD215" s="679"/>
      <c r="AE215" s="679"/>
      <c r="AF215" s="679"/>
      <c r="AG215" s="679"/>
      <c r="AH215" s="679"/>
      <c r="AI215" s="679"/>
      <c r="AJ215" s="679"/>
    </row>
    <row r="216" spans="1:60" ht="15.6">
      <c r="A216" s="1127" t="s">
        <v>1404</v>
      </c>
      <c r="B216" s="1106" t="s">
        <v>107</v>
      </c>
      <c r="C216" s="1107" t="s">
        <v>113</v>
      </c>
      <c r="D216" s="1107" t="s">
        <v>114</v>
      </c>
      <c r="E216" s="1128" t="s">
        <v>115</v>
      </c>
      <c r="F216" s="1129"/>
      <c r="G216" s="1129"/>
      <c r="H216" s="1130"/>
      <c r="I216" s="1126" t="s">
        <v>163</v>
      </c>
      <c r="J216" s="1126"/>
      <c r="K216" s="1126"/>
      <c r="L216" s="1126"/>
      <c r="M216" s="1126"/>
      <c r="N216" s="1126"/>
      <c r="O216" s="1126"/>
      <c r="P216" s="1126"/>
      <c r="Q216" s="1126"/>
      <c r="R216" s="1126"/>
      <c r="S216" s="1126"/>
      <c r="T216" s="1126"/>
      <c r="U216" s="1126"/>
      <c r="V216" s="1126"/>
      <c r="W216" s="1126"/>
      <c r="X216" s="1126"/>
      <c r="Y216" s="1126"/>
      <c r="Z216" s="1126"/>
      <c r="AA216" s="1126"/>
      <c r="AB216" s="1126"/>
      <c r="AC216" s="1126"/>
      <c r="AD216" s="1126"/>
      <c r="AE216" s="1126"/>
      <c r="AF216" s="1126"/>
      <c r="AG216" s="1126"/>
      <c r="AH216" s="1126"/>
      <c r="AI216" s="1126"/>
      <c r="AJ216" s="1126"/>
      <c r="AK216" s="1126"/>
      <c r="AL216" s="1126"/>
      <c r="AM216" s="1126"/>
      <c r="AN216" s="1126"/>
      <c r="AO216" s="1126"/>
      <c r="AP216" s="1126"/>
      <c r="AQ216" s="1126"/>
      <c r="AR216" s="1126"/>
      <c r="AS216" s="1126"/>
      <c r="AT216" s="1126"/>
      <c r="AU216" s="1126"/>
      <c r="AV216" s="1126"/>
      <c r="AW216" s="1126"/>
      <c r="AX216" s="1126"/>
      <c r="AY216" s="1126"/>
      <c r="AZ216" s="1126"/>
      <c r="BA216" s="1126"/>
      <c r="BB216" s="1126"/>
      <c r="BC216" s="1126"/>
      <c r="BD216" s="1126"/>
      <c r="BE216" s="1126"/>
      <c r="BF216" s="1126"/>
      <c r="BG216" s="1126"/>
      <c r="BH216" s="1126"/>
    </row>
    <row r="217" spans="1:60" ht="15.6">
      <c r="A217" s="1127"/>
      <c r="B217" s="1106"/>
      <c r="C217" s="1107"/>
      <c r="D217" s="1107"/>
      <c r="E217" s="1131"/>
      <c r="F217" s="1132"/>
      <c r="G217" s="1132"/>
      <c r="H217" s="1133"/>
      <c r="I217" s="1124" t="s">
        <v>1451</v>
      </c>
      <c r="J217" s="1125"/>
      <c r="K217" s="1125"/>
      <c r="L217" s="1125"/>
      <c r="M217" s="1124" t="s">
        <v>1439</v>
      </c>
      <c r="N217" s="1125"/>
      <c r="O217" s="1125"/>
      <c r="P217" s="1125"/>
      <c r="Q217" s="1124" t="s">
        <v>1438</v>
      </c>
      <c r="R217" s="1125"/>
      <c r="S217" s="1125"/>
      <c r="T217" s="1123"/>
      <c r="U217" s="1124" t="s">
        <v>1475</v>
      </c>
      <c r="V217" s="1125"/>
      <c r="W217" s="1125"/>
      <c r="X217" s="1123"/>
      <c r="Y217" s="1124" t="s">
        <v>1465</v>
      </c>
      <c r="Z217" s="1125"/>
      <c r="AA217" s="1125"/>
      <c r="AB217" s="1125"/>
      <c r="AC217" s="1124" t="s">
        <v>118</v>
      </c>
      <c r="AD217" s="1125"/>
      <c r="AE217" s="1125"/>
      <c r="AF217" s="1125"/>
      <c r="AG217" s="1124" t="s">
        <v>1450</v>
      </c>
      <c r="AH217" s="1125"/>
      <c r="AI217" s="1125"/>
      <c r="AJ217" s="1125"/>
      <c r="AK217" s="1124" t="s">
        <v>1660</v>
      </c>
      <c r="AL217" s="1125"/>
      <c r="AM217" s="1125"/>
      <c r="AN217" s="1125"/>
      <c r="AO217" s="1124" t="s">
        <v>1642</v>
      </c>
      <c r="AP217" s="1125"/>
      <c r="AQ217" s="1125"/>
      <c r="AR217" s="1125"/>
      <c r="AS217" s="1124" t="s">
        <v>1657</v>
      </c>
      <c r="AT217" s="1125"/>
      <c r="AU217" s="1125"/>
      <c r="AV217" s="1125"/>
      <c r="AW217" s="1124" t="s">
        <v>1639</v>
      </c>
      <c r="AX217" s="1125"/>
      <c r="AY217" s="1125"/>
      <c r="AZ217" s="1125"/>
      <c r="BA217" s="1124" t="s">
        <v>1697</v>
      </c>
      <c r="BB217" s="1125"/>
      <c r="BC217" s="1125"/>
      <c r="BD217" s="1125"/>
      <c r="BE217" s="1126" t="s">
        <v>3654</v>
      </c>
      <c r="BF217" s="1126"/>
      <c r="BG217" s="1126"/>
      <c r="BH217" s="1126"/>
    </row>
    <row r="218" spans="1:60" ht="15.6">
      <c r="A218" s="1127"/>
      <c r="B218" s="1106"/>
      <c r="C218" s="1107"/>
      <c r="D218" s="1107"/>
      <c r="E218" s="1115" t="s">
        <v>120</v>
      </c>
      <c r="F218" s="1116"/>
      <c r="G218" s="1115" t="s">
        <v>121</v>
      </c>
      <c r="H218" s="1123"/>
      <c r="I218" s="1115" t="s">
        <v>120</v>
      </c>
      <c r="J218" s="1116"/>
      <c r="K218" s="1115" t="s">
        <v>121</v>
      </c>
      <c r="L218" s="1123"/>
      <c r="M218" s="1115" t="s">
        <v>120</v>
      </c>
      <c r="N218" s="1116"/>
      <c r="O218" s="1115" t="s">
        <v>121</v>
      </c>
      <c r="P218" s="1123"/>
      <c r="Q218" s="1115" t="s">
        <v>120</v>
      </c>
      <c r="R218" s="1116"/>
      <c r="S218" s="1115" t="s">
        <v>121</v>
      </c>
      <c r="T218" s="1123"/>
      <c r="U218" s="1115" t="s">
        <v>120</v>
      </c>
      <c r="V218" s="1116"/>
      <c r="W218" s="1115" t="s">
        <v>121</v>
      </c>
      <c r="X218" s="1123"/>
      <c r="Y218" s="1115" t="s">
        <v>120</v>
      </c>
      <c r="Z218" s="1116"/>
      <c r="AA218" s="1115" t="s">
        <v>121</v>
      </c>
      <c r="AB218" s="1123"/>
      <c r="AC218" s="1115" t="s">
        <v>120</v>
      </c>
      <c r="AD218" s="1116"/>
      <c r="AE218" s="1115" t="s">
        <v>121</v>
      </c>
      <c r="AF218" s="1123"/>
      <c r="AG218" s="1115" t="s">
        <v>120</v>
      </c>
      <c r="AH218" s="1116"/>
      <c r="AI218" s="1115" t="s">
        <v>121</v>
      </c>
      <c r="AJ218" s="1123"/>
      <c r="AK218" s="1115" t="s">
        <v>120</v>
      </c>
      <c r="AL218" s="1116"/>
      <c r="AM218" s="1115" t="s">
        <v>121</v>
      </c>
      <c r="AN218" s="1123"/>
      <c r="AO218" s="1115" t="s">
        <v>120</v>
      </c>
      <c r="AP218" s="1116"/>
      <c r="AQ218" s="1115" t="s">
        <v>121</v>
      </c>
      <c r="AR218" s="1123"/>
      <c r="AS218" s="1115" t="s">
        <v>120</v>
      </c>
      <c r="AT218" s="1116"/>
      <c r="AU218" s="1115" t="s">
        <v>121</v>
      </c>
      <c r="AV218" s="1123"/>
      <c r="AW218" s="1115" t="s">
        <v>120</v>
      </c>
      <c r="AX218" s="1116"/>
      <c r="AY218" s="1115" t="s">
        <v>121</v>
      </c>
      <c r="AZ218" s="1123"/>
      <c r="BA218" s="1115" t="s">
        <v>120</v>
      </c>
      <c r="BB218" s="1116"/>
      <c r="BC218" s="1115" t="s">
        <v>121</v>
      </c>
      <c r="BD218" s="1123"/>
      <c r="BE218" s="1115" t="s">
        <v>120</v>
      </c>
      <c r="BF218" s="1116"/>
      <c r="BG218" s="1115" t="s">
        <v>121</v>
      </c>
      <c r="BH218" s="1123"/>
    </row>
    <row r="219" spans="1:60" ht="101.4">
      <c r="A219" s="1127"/>
      <c r="B219" s="1106"/>
      <c r="C219" s="1107"/>
      <c r="D219" s="1107"/>
      <c r="E219" s="847" t="s">
        <v>122</v>
      </c>
      <c r="F219" s="848" t="s">
        <v>123</v>
      </c>
      <c r="G219" s="847" t="s">
        <v>124</v>
      </c>
      <c r="H219" s="848" t="s">
        <v>123</v>
      </c>
      <c r="I219" s="847" t="s">
        <v>122</v>
      </c>
      <c r="J219" s="848" t="s">
        <v>123</v>
      </c>
      <c r="K219" s="847" t="s">
        <v>124</v>
      </c>
      <c r="L219" s="848" t="s">
        <v>123</v>
      </c>
      <c r="M219" s="847" t="s">
        <v>122</v>
      </c>
      <c r="N219" s="848" t="s">
        <v>123</v>
      </c>
      <c r="O219" s="847" t="s">
        <v>124</v>
      </c>
      <c r="P219" s="848" t="s">
        <v>123</v>
      </c>
      <c r="Q219" s="847" t="s">
        <v>122</v>
      </c>
      <c r="R219" s="848" t="s">
        <v>123</v>
      </c>
      <c r="S219" s="847" t="s">
        <v>124</v>
      </c>
      <c r="T219" s="848" t="s">
        <v>123</v>
      </c>
      <c r="U219" s="847" t="s">
        <v>122</v>
      </c>
      <c r="V219" s="848" t="s">
        <v>123</v>
      </c>
      <c r="W219" s="847" t="s">
        <v>124</v>
      </c>
      <c r="X219" s="848" t="s">
        <v>123</v>
      </c>
      <c r="Y219" s="847" t="s">
        <v>122</v>
      </c>
      <c r="Z219" s="848" t="s">
        <v>123</v>
      </c>
      <c r="AA219" s="847" t="s">
        <v>124</v>
      </c>
      <c r="AB219" s="848" t="s">
        <v>123</v>
      </c>
      <c r="AC219" s="847" t="s">
        <v>122</v>
      </c>
      <c r="AD219" s="848" t="s">
        <v>123</v>
      </c>
      <c r="AE219" s="847" t="s">
        <v>124</v>
      </c>
      <c r="AF219" s="848" t="s">
        <v>123</v>
      </c>
      <c r="AG219" s="847" t="s">
        <v>122</v>
      </c>
      <c r="AH219" s="848" t="s">
        <v>123</v>
      </c>
      <c r="AI219" s="847" t="s">
        <v>124</v>
      </c>
      <c r="AJ219" s="848" t="s">
        <v>123</v>
      </c>
      <c r="AK219" s="847" t="s">
        <v>122</v>
      </c>
      <c r="AL219" s="848" t="s">
        <v>123</v>
      </c>
      <c r="AM219" s="847" t="s">
        <v>124</v>
      </c>
      <c r="AN219" s="848" t="s">
        <v>123</v>
      </c>
      <c r="AO219" s="847" t="s">
        <v>122</v>
      </c>
      <c r="AP219" s="848" t="s">
        <v>123</v>
      </c>
      <c r="AQ219" s="847" t="s">
        <v>124</v>
      </c>
      <c r="AR219" s="848" t="s">
        <v>123</v>
      </c>
      <c r="AS219" s="847" t="s">
        <v>122</v>
      </c>
      <c r="AT219" s="848" t="s">
        <v>123</v>
      </c>
      <c r="AU219" s="847" t="s">
        <v>124</v>
      </c>
      <c r="AV219" s="848" t="s">
        <v>123</v>
      </c>
      <c r="AW219" s="847" t="s">
        <v>122</v>
      </c>
      <c r="AX219" s="848" t="s">
        <v>123</v>
      </c>
      <c r="AY219" s="847" t="s">
        <v>124</v>
      </c>
      <c r="AZ219" s="848" t="s">
        <v>123</v>
      </c>
      <c r="BA219" s="847" t="s">
        <v>122</v>
      </c>
      <c r="BB219" s="848" t="s">
        <v>123</v>
      </c>
      <c r="BC219" s="847" t="s">
        <v>124</v>
      </c>
      <c r="BD219" s="848" t="s">
        <v>123</v>
      </c>
      <c r="BE219" s="847" t="s">
        <v>122</v>
      </c>
      <c r="BF219" s="848" t="s">
        <v>123</v>
      </c>
      <c r="BG219" s="847" t="s">
        <v>124</v>
      </c>
      <c r="BH219" s="848" t="s">
        <v>123</v>
      </c>
    </row>
    <row r="220" spans="1:60" ht="52.2">
      <c r="A220" s="854"/>
      <c r="B220" s="850" t="s">
        <v>4691</v>
      </c>
      <c r="C220" s="851" t="s">
        <v>4692</v>
      </c>
      <c r="D220" s="851" t="s">
        <v>4693</v>
      </c>
      <c r="E220" s="851" t="s">
        <v>4694</v>
      </c>
      <c r="F220" s="851" t="s">
        <v>4695</v>
      </c>
      <c r="G220" s="851" t="s">
        <v>4696</v>
      </c>
      <c r="H220" s="851" t="s">
        <v>4697</v>
      </c>
      <c r="I220" s="851" t="s">
        <v>4698</v>
      </c>
      <c r="J220" s="851" t="s">
        <v>4699</v>
      </c>
      <c r="K220" s="851" t="s">
        <v>4700</v>
      </c>
      <c r="L220" s="851" t="s">
        <v>4701</v>
      </c>
      <c r="M220" s="851" t="s">
        <v>4702</v>
      </c>
      <c r="N220" s="851" t="s">
        <v>4703</v>
      </c>
      <c r="O220" s="851" t="s">
        <v>4704</v>
      </c>
      <c r="P220" s="851" t="s">
        <v>4705</v>
      </c>
      <c r="Q220" s="851" t="s">
        <v>4706</v>
      </c>
      <c r="R220" s="851" t="s">
        <v>4707</v>
      </c>
      <c r="S220" s="851" t="s">
        <v>4708</v>
      </c>
      <c r="T220" s="851" t="s">
        <v>4709</v>
      </c>
      <c r="U220" s="851" t="s">
        <v>4710</v>
      </c>
      <c r="V220" s="851" t="s">
        <v>4711</v>
      </c>
      <c r="W220" s="851" t="s">
        <v>4712</v>
      </c>
      <c r="X220" s="851" t="s">
        <v>4713</v>
      </c>
      <c r="Y220" s="851" t="s">
        <v>4714</v>
      </c>
      <c r="Z220" s="851" t="s">
        <v>4715</v>
      </c>
      <c r="AA220" s="851" t="s">
        <v>4716</v>
      </c>
      <c r="AB220" s="851" t="s">
        <v>4717</v>
      </c>
      <c r="AC220" s="851" t="s">
        <v>4718</v>
      </c>
      <c r="AD220" s="851" t="s">
        <v>4719</v>
      </c>
      <c r="AE220" s="851" t="s">
        <v>4720</v>
      </c>
      <c r="AF220" s="851" t="s">
        <v>4721</v>
      </c>
      <c r="AG220" s="851" t="s">
        <v>4722</v>
      </c>
      <c r="AH220" s="851" t="s">
        <v>4723</v>
      </c>
      <c r="AI220" s="851" t="s">
        <v>4724</v>
      </c>
      <c r="AJ220" s="851" t="s">
        <v>4725</v>
      </c>
      <c r="AK220" s="851" t="s">
        <v>4718</v>
      </c>
      <c r="AL220" s="851" t="s">
        <v>4719</v>
      </c>
      <c r="AM220" s="851" t="s">
        <v>4720</v>
      </c>
      <c r="AN220" s="851" t="s">
        <v>4721</v>
      </c>
      <c r="AO220" s="851" t="s">
        <v>4722</v>
      </c>
      <c r="AP220" s="851" t="s">
        <v>4723</v>
      </c>
      <c r="AQ220" s="851" t="s">
        <v>4724</v>
      </c>
      <c r="AR220" s="851" t="s">
        <v>4725</v>
      </c>
      <c r="AS220" s="851" t="s">
        <v>4718</v>
      </c>
      <c r="AT220" s="851" t="s">
        <v>4719</v>
      </c>
      <c r="AU220" s="851" t="s">
        <v>4720</v>
      </c>
      <c r="AV220" s="851" t="s">
        <v>4721</v>
      </c>
      <c r="AW220" s="851" t="s">
        <v>4722</v>
      </c>
      <c r="AX220" s="851" t="s">
        <v>4723</v>
      </c>
      <c r="AY220" s="851" t="s">
        <v>4724</v>
      </c>
      <c r="AZ220" s="851" t="s">
        <v>4725</v>
      </c>
      <c r="BA220" s="851" t="s">
        <v>4718</v>
      </c>
      <c r="BB220" s="851" t="s">
        <v>4719</v>
      </c>
      <c r="BC220" s="851" t="s">
        <v>4720</v>
      </c>
      <c r="BD220" s="851" t="s">
        <v>4721</v>
      </c>
      <c r="BE220" s="851" t="s">
        <v>4722</v>
      </c>
      <c r="BF220" s="851" t="s">
        <v>4723</v>
      </c>
      <c r="BG220" s="851" t="s">
        <v>4724</v>
      </c>
      <c r="BH220" s="851" t="s">
        <v>4725</v>
      </c>
    </row>
    <row r="221" spans="1:60" ht="15.6">
      <c r="A221" s="664">
        <v>1</v>
      </c>
      <c r="B221" s="676"/>
      <c r="C221" s="665"/>
      <c r="D221" s="665"/>
      <c r="E221" s="665"/>
      <c r="F221" s="665"/>
      <c r="G221" s="665"/>
      <c r="H221" s="665"/>
      <c r="I221" s="665"/>
      <c r="J221" s="665"/>
      <c r="K221" s="665"/>
      <c r="L221" s="665"/>
      <c r="M221" s="665"/>
      <c r="N221" s="665"/>
      <c r="O221" s="665"/>
      <c r="P221" s="665"/>
      <c r="Q221" s="665"/>
      <c r="R221" s="665"/>
      <c r="S221" s="665"/>
      <c r="T221" s="665"/>
      <c r="U221" s="665"/>
      <c r="V221" s="665"/>
      <c r="W221" s="665"/>
      <c r="X221" s="665"/>
      <c r="Y221" s="665"/>
      <c r="Z221" s="665"/>
      <c r="AA221" s="665"/>
      <c r="AB221" s="665"/>
      <c r="AC221" s="665"/>
      <c r="AD221" s="665"/>
      <c r="AE221" s="665"/>
      <c r="AF221" s="665"/>
      <c r="AG221" s="665"/>
      <c r="AH221" s="665"/>
      <c r="AI221" s="665"/>
      <c r="AJ221" s="665"/>
      <c r="AK221" s="665"/>
      <c r="AL221" s="665"/>
      <c r="AM221" s="665"/>
      <c r="AN221" s="665"/>
      <c r="AO221" s="665"/>
      <c r="AP221" s="665"/>
      <c r="AQ221" s="665"/>
      <c r="AR221" s="665"/>
      <c r="AS221" s="665"/>
      <c r="AT221" s="665"/>
      <c r="AU221" s="665"/>
      <c r="AV221" s="665"/>
      <c r="AW221" s="665"/>
      <c r="AX221" s="665"/>
      <c r="AY221" s="665"/>
      <c r="AZ221" s="665"/>
      <c r="BA221" s="665"/>
      <c r="BB221" s="665"/>
      <c r="BC221" s="665"/>
      <c r="BD221" s="665"/>
      <c r="BE221" s="665"/>
      <c r="BF221" s="665"/>
      <c r="BG221" s="665"/>
      <c r="BH221" s="665"/>
    </row>
    <row r="222" spans="1:60" ht="31.2">
      <c r="A222" s="664">
        <v>2</v>
      </c>
      <c r="B222" s="678" t="s">
        <v>132</v>
      </c>
      <c r="C222" s="665"/>
      <c r="D222" s="665"/>
      <c r="E222" s="665"/>
      <c r="F222" s="665"/>
      <c r="G222" s="665"/>
      <c r="H222" s="665"/>
      <c r="I222" s="665"/>
      <c r="J222" s="665"/>
      <c r="K222" s="665"/>
      <c r="L222" s="665"/>
      <c r="M222" s="665"/>
      <c r="N222" s="665"/>
      <c r="O222" s="665"/>
      <c r="P222" s="665"/>
      <c r="Q222" s="665"/>
      <c r="R222" s="665"/>
      <c r="S222" s="665"/>
      <c r="T222" s="665"/>
      <c r="U222" s="665"/>
      <c r="V222" s="665"/>
      <c r="W222" s="665"/>
      <c r="X222" s="665"/>
      <c r="Y222" s="665"/>
      <c r="Z222" s="665"/>
      <c r="AA222" s="665"/>
      <c r="AB222" s="665"/>
      <c r="AC222" s="665"/>
      <c r="AD222" s="665"/>
      <c r="AE222" s="665"/>
      <c r="AF222" s="665"/>
      <c r="AG222" s="665"/>
      <c r="AH222" s="665"/>
      <c r="AI222" s="665"/>
      <c r="AJ222" s="665"/>
      <c r="AK222" s="665"/>
      <c r="AL222" s="665"/>
      <c r="AM222" s="665"/>
      <c r="AN222" s="665"/>
      <c r="AO222" s="665"/>
      <c r="AP222" s="665"/>
      <c r="AQ222" s="665"/>
      <c r="AR222" s="665"/>
      <c r="AS222" s="665"/>
      <c r="AT222" s="665"/>
      <c r="AU222" s="665"/>
      <c r="AV222" s="665"/>
      <c r="AW222" s="665"/>
      <c r="AX222" s="665"/>
      <c r="AY222" s="665"/>
      <c r="AZ222" s="665"/>
      <c r="BA222" s="665"/>
      <c r="BB222" s="665"/>
      <c r="BC222" s="665"/>
      <c r="BD222" s="665"/>
      <c r="BE222" s="665"/>
      <c r="BF222" s="665"/>
      <c r="BG222" s="665"/>
      <c r="BH222" s="665"/>
    </row>
    <row r="223" spans="1:60" ht="15.6">
      <c r="A223" s="662"/>
      <c r="B223" s="681"/>
      <c r="C223" s="679"/>
      <c r="D223" s="679"/>
      <c r="E223" s="679"/>
      <c r="F223" s="679"/>
      <c r="G223" s="679"/>
      <c r="H223" s="679"/>
      <c r="I223" s="679"/>
      <c r="J223" s="679"/>
      <c r="K223" s="679"/>
      <c r="L223" s="679"/>
      <c r="M223" s="679"/>
      <c r="N223" s="679"/>
      <c r="O223" s="679"/>
      <c r="P223" s="679"/>
      <c r="Q223" s="679"/>
      <c r="R223" s="679"/>
      <c r="S223" s="679"/>
      <c r="T223" s="679"/>
      <c r="U223" s="679"/>
      <c r="V223" s="679"/>
      <c r="W223" s="679"/>
      <c r="X223" s="679"/>
      <c r="Y223" s="679"/>
      <c r="Z223" s="679"/>
      <c r="AA223" s="679"/>
      <c r="AB223" s="679"/>
      <c r="AC223" s="679"/>
      <c r="AD223" s="679"/>
      <c r="AE223" s="679"/>
      <c r="AF223" s="679"/>
      <c r="AG223" s="679"/>
      <c r="AH223" s="679"/>
      <c r="AI223" s="679"/>
      <c r="AJ223" s="679"/>
    </row>
    <row r="224" spans="1:60" ht="15.6">
      <c r="A224" s="662"/>
      <c r="B224" s="681"/>
      <c r="C224" s="679"/>
      <c r="D224" s="679"/>
      <c r="E224" s="679"/>
      <c r="F224" s="679"/>
      <c r="G224" s="679"/>
      <c r="H224" s="679"/>
      <c r="I224" s="679"/>
      <c r="J224" s="679"/>
      <c r="K224" s="679"/>
      <c r="L224" s="679"/>
      <c r="M224" s="679"/>
      <c r="N224" s="679"/>
      <c r="O224" s="679"/>
      <c r="P224" s="679"/>
      <c r="Q224" s="679"/>
      <c r="R224" s="679"/>
      <c r="S224" s="679"/>
      <c r="T224" s="679"/>
      <c r="U224" s="679"/>
      <c r="V224" s="679"/>
      <c r="W224" s="679"/>
      <c r="X224" s="679"/>
      <c r="Y224" s="679"/>
      <c r="Z224" s="679"/>
      <c r="AA224" s="679"/>
      <c r="AB224" s="679"/>
      <c r="AC224" s="679"/>
      <c r="AD224" s="679"/>
      <c r="AE224" s="679"/>
      <c r="AF224" s="679"/>
      <c r="AG224" s="679"/>
      <c r="AH224" s="679"/>
      <c r="AI224" s="679"/>
      <c r="AJ224" s="679"/>
    </row>
    <row r="225" spans="1:60" ht="15.6">
      <c r="A225" s="662"/>
      <c r="B225" s="681"/>
      <c r="C225" s="679"/>
      <c r="D225" s="679"/>
      <c r="E225" s="679"/>
      <c r="F225" s="679"/>
      <c r="G225" s="679"/>
      <c r="H225" s="679"/>
      <c r="I225" s="679"/>
      <c r="J225" s="679"/>
      <c r="K225" s="679"/>
      <c r="L225" s="679"/>
      <c r="M225" s="679"/>
      <c r="N225" s="679"/>
      <c r="O225" s="679"/>
      <c r="P225" s="679"/>
      <c r="Q225" s="679"/>
      <c r="R225" s="679"/>
      <c r="S225" s="679"/>
      <c r="T225" s="679"/>
      <c r="U225" s="679"/>
      <c r="V225" s="679"/>
      <c r="W225" s="679"/>
      <c r="X225" s="679"/>
      <c r="Y225" s="679"/>
      <c r="Z225" s="679"/>
      <c r="AA225" s="679"/>
      <c r="AB225" s="679"/>
      <c r="AC225" s="679"/>
      <c r="AD225" s="679"/>
      <c r="AE225" s="679"/>
      <c r="AF225" s="679"/>
      <c r="AG225" s="679"/>
      <c r="AH225" s="679"/>
      <c r="AI225" s="679"/>
      <c r="AJ225" s="679"/>
    </row>
    <row r="226" spans="1:60" ht="15.6">
      <c r="A226" s="662"/>
      <c r="B226" s="681"/>
      <c r="C226" s="679"/>
      <c r="D226" s="679"/>
      <c r="E226" s="679"/>
      <c r="F226" s="679"/>
      <c r="G226" s="679"/>
      <c r="H226" s="679"/>
      <c r="I226" s="679"/>
      <c r="J226" s="679"/>
      <c r="K226" s="679"/>
      <c r="L226" s="679"/>
      <c r="M226" s="679"/>
      <c r="N226" s="679"/>
      <c r="O226" s="679"/>
      <c r="P226" s="679"/>
      <c r="Q226" s="679"/>
      <c r="R226" s="679"/>
      <c r="S226" s="679"/>
      <c r="T226" s="679"/>
      <c r="U226" s="679"/>
      <c r="V226" s="679"/>
      <c r="W226" s="679"/>
      <c r="X226" s="679"/>
      <c r="Y226" s="679"/>
      <c r="Z226" s="679"/>
      <c r="AA226" s="679"/>
      <c r="AB226" s="679"/>
      <c r="AC226" s="679"/>
      <c r="AD226" s="679"/>
      <c r="AE226" s="679"/>
      <c r="AF226" s="679"/>
      <c r="AG226" s="679"/>
      <c r="AH226" s="679"/>
      <c r="AI226" s="679"/>
      <c r="AJ226" s="679"/>
    </row>
    <row r="227" spans="1:60" ht="15.6">
      <c r="A227" s="662"/>
      <c r="B227" s="681"/>
      <c r="C227" s="679"/>
      <c r="D227" s="679"/>
      <c r="E227" s="679"/>
      <c r="F227" s="679"/>
      <c r="G227" s="679"/>
      <c r="H227" s="679"/>
      <c r="I227" s="679"/>
      <c r="J227" s="679"/>
      <c r="K227" s="679"/>
      <c r="L227" s="679"/>
      <c r="M227" s="679"/>
      <c r="N227" s="679"/>
      <c r="O227" s="679"/>
      <c r="P227" s="679"/>
      <c r="Q227" s="679"/>
      <c r="R227" s="679"/>
      <c r="S227" s="679"/>
      <c r="T227" s="679"/>
      <c r="U227" s="679"/>
      <c r="V227" s="679"/>
      <c r="W227" s="679"/>
      <c r="X227" s="679"/>
      <c r="Y227" s="679"/>
      <c r="Z227" s="679"/>
      <c r="AA227" s="679"/>
      <c r="AB227" s="679"/>
      <c r="AC227" s="679"/>
      <c r="AD227" s="679"/>
      <c r="AE227" s="679"/>
      <c r="AF227" s="679"/>
      <c r="AG227" s="679"/>
      <c r="AH227" s="679"/>
      <c r="AI227" s="679"/>
      <c r="AJ227" s="679"/>
    </row>
    <row r="228" spans="1:60" ht="15.6">
      <c r="A228" s="662"/>
      <c r="B228" s="681"/>
      <c r="C228" s="679"/>
      <c r="D228" s="679"/>
      <c r="E228" s="679"/>
      <c r="F228" s="679"/>
      <c r="G228" s="679"/>
      <c r="H228" s="679"/>
      <c r="I228" s="679"/>
      <c r="J228" s="679"/>
      <c r="K228" s="679"/>
      <c r="L228" s="679"/>
      <c r="M228" s="679"/>
      <c r="N228" s="679"/>
      <c r="O228" s="679"/>
      <c r="P228" s="679"/>
      <c r="Q228" s="679"/>
      <c r="R228" s="679"/>
      <c r="S228" s="679"/>
      <c r="T228" s="679"/>
      <c r="U228" s="679"/>
      <c r="V228" s="679"/>
      <c r="W228" s="679"/>
      <c r="X228" s="679"/>
      <c r="Y228" s="679"/>
      <c r="Z228" s="679"/>
      <c r="AA228" s="679"/>
      <c r="AB228" s="679"/>
      <c r="AC228" s="679"/>
      <c r="AD228" s="679"/>
      <c r="AE228" s="679"/>
      <c r="AF228" s="679"/>
      <c r="AG228" s="679"/>
      <c r="AH228" s="679"/>
      <c r="AI228" s="679"/>
      <c r="AJ228" s="679"/>
    </row>
    <row r="229" spans="1:60" ht="15.6">
      <c r="A229" s="662"/>
      <c r="B229" s="681"/>
      <c r="C229" s="679"/>
      <c r="D229" s="679"/>
      <c r="E229" s="679"/>
      <c r="F229" s="679"/>
      <c r="G229" s="679"/>
      <c r="H229" s="679"/>
      <c r="I229" s="679"/>
      <c r="J229" s="679"/>
      <c r="K229" s="679"/>
      <c r="L229" s="679"/>
      <c r="M229" s="679"/>
      <c r="N229" s="679"/>
      <c r="O229" s="679"/>
      <c r="P229" s="679"/>
      <c r="Q229" s="679"/>
      <c r="R229" s="679"/>
      <c r="S229" s="679"/>
      <c r="T229" s="679"/>
      <c r="U229" s="679"/>
      <c r="V229" s="679"/>
      <c r="W229" s="679"/>
      <c r="X229" s="679"/>
      <c r="Y229" s="679"/>
      <c r="Z229" s="679"/>
      <c r="AA229" s="679"/>
      <c r="AB229" s="679"/>
      <c r="AC229" s="679"/>
      <c r="AD229" s="679"/>
      <c r="AE229" s="679"/>
      <c r="AF229" s="679"/>
      <c r="AG229" s="679"/>
      <c r="AH229" s="679"/>
      <c r="AI229" s="679"/>
      <c r="AJ229" s="679"/>
    </row>
    <row r="230" spans="1:60" ht="15.6">
      <c r="A230" s="662"/>
      <c r="B230" s="681"/>
      <c r="C230" s="679"/>
      <c r="D230" s="679"/>
      <c r="E230" s="679"/>
      <c r="F230" s="679"/>
      <c r="G230" s="679"/>
      <c r="H230" s="679"/>
      <c r="I230" s="679"/>
      <c r="J230" s="679"/>
      <c r="K230" s="679"/>
      <c r="L230" s="679"/>
      <c r="M230" s="679"/>
      <c r="N230" s="679"/>
      <c r="O230" s="679"/>
      <c r="P230" s="679"/>
      <c r="Q230" s="679"/>
      <c r="R230" s="679"/>
      <c r="S230" s="679"/>
      <c r="T230" s="679"/>
      <c r="U230" s="679"/>
      <c r="V230" s="679"/>
      <c r="W230" s="679"/>
      <c r="X230" s="679"/>
      <c r="Y230" s="679"/>
      <c r="Z230" s="679"/>
      <c r="AA230" s="679"/>
      <c r="AB230" s="679"/>
      <c r="AC230" s="679"/>
      <c r="AD230" s="679"/>
      <c r="AE230" s="679"/>
      <c r="AF230" s="679"/>
      <c r="AG230" s="679"/>
      <c r="AH230" s="679"/>
      <c r="AI230" s="679"/>
      <c r="AJ230" s="679"/>
    </row>
    <row r="231" spans="1:60" ht="18">
      <c r="A231" s="662"/>
      <c r="B231" s="1101" t="s">
        <v>110</v>
      </c>
      <c r="C231" s="1101"/>
      <c r="D231" s="1101"/>
      <c r="E231" s="1101"/>
      <c r="F231" s="1101"/>
      <c r="G231" s="1101"/>
      <c r="H231" s="1101"/>
      <c r="I231" s="1101"/>
      <c r="J231" s="1101"/>
      <c r="K231" s="1101"/>
      <c r="L231" s="1101"/>
      <c r="M231" s="1101"/>
      <c r="N231" s="1101"/>
      <c r="O231" s="1101"/>
      <c r="P231" s="1101"/>
      <c r="Q231" s="1101"/>
      <c r="R231" s="1101"/>
      <c r="S231" s="1101"/>
      <c r="T231" s="1101"/>
      <c r="U231" s="1101"/>
      <c r="V231" s="1101"/>
      <c r="W231" s="1101"/>
      <c r="X231" s="1101"/>
      <c r="Y231" s="679"/>
      <c r="Z231" s="679"/>
      <c r="AA231" s="679"/>
      <c r="AB231" s="679"/>
      <c r="AC231" s="679"/>
      <c r="AD231" s="679"/>
      <c r="AE231" s="679"/>
      <c r="AF231" s="679"/>
      <c r="AG231" s="679"/>
      <c r="AH231" s="679"/>
      <c r="AI231" s="679"/>
      <c r="AJ231" s="679"/>
    </row>
    <row r="232" spans="1:60" ht="18.75" customHeight="1">
      <c r="A232" s="656"/>
      <c r="B232" s="1103" t="s">
        <v>4726</v>
      </c>
      <c r="C232" s="1103"/>
      <c r="D232" s="1103"/>
      <c r="E232" s="1103"/>
      <c r="F232" s="1103"/>
      <c r="G232" s="1103"/>
      <c r="H232" s="1103"/>
      <c r="I232" s="1103"/>
      <c r="J232" s="1103"/>
      <c r="K232" s="1103"/>
      <c r="L232" s="1103"/>
      <c r="M232" s="1103"/>
      <c r="N232" s="1103"/>
      <c r="O232" s="1103"/>
      <c r="P232" s="1103"/>
      <c r="Q232" s="1103"/>
      <c r="R232" s="1103"/>
      <c r="S232" s="1103"/>
      <c r="T232" s="1103"/>
      <c r="U232" s="1103"/>
      <c r="V232" s="1103"/>
      <c r="W232" s="1103"/>
      <c r="X232" s="1103"/>
      <c r="Y232" s="660"/>
      <c r="Z232" s="660"/>
      <c r="AA232" s="660"/>
      <c r="AB232" s="660"/>
      <c r="AC232" s="660"/>
      <c r="AD232" s="660"/>
      <c r="AE232" s="673"/>
      <c r="AF232" s="673"/>
      <c r="AG232" s="673"/>
      <c r="AH232" s="673"/>
      <c r="AI232" s="659"/>
      <c r="AJ232" s="659"/>
    </row>
    <row r="233" spans="1:60" ht="18">
      <c r="A233" s="625"/>
      <c r="B233" s="1104" t="s">
        <v>106</v>
      </c>
      <c r="C233" s="1104"/>
      <c r="D233" s="1104"/>
      <c r="E233" s="1104"/>
      <c r="F233" s="1104"/>
      <c r="G233" s="1104"/>
      <c r="H233" s="1104"/>
      <c r="I233" s="1104"/>
      <c r="J233" s="1104"/>
      <c r="K233" s="1104"/>
      <c r="L233" s="1104"/>
      <c r="M233" s="1104"/>
      <c r="N233" s="1104"/>
      <c r="O233" s="1104"/>
      <c r="P233" s="1104"/>
      <c r="Q233" s="1104"/>
      <c r="R233" s="1104"/>
      <c r="S233" s="1104"/>
      <c r="T233" s="1104"/>
      <c r="U233" s="1104"/>
      <c r="V233" s="1104"/>
      <c r="W233" s="1104"/>
      <c r="X233" s="671"/>
      <c r="Y233" s="671"/>
      <c r="Z233" s="671"/>
      <c r="AA233" s="671"/>
      <c r="AB233" s="671"/>
      <c r="AC233" s="671"/>
      <c r="AD233" s="671"/>
    </row>
    <row r="234" spans="1:60" ht="15.6">
      <c r="A234" s="1127" t="s">
        <v>1404</v>
      </c>
      <c r="B234" s="1106" t="s">
        <v>107</v>
      </c>
      <c r="C234" s="1107" t="s">
        <v>113</v>
      </c>
      <c r="D234" s="1107" t="s">
        <v>114</v>
      </c>
      <c r="E234" s="1128" t="s">
        <v>115</v>
      </c>
      <c r="F234" s="1129"/>
      <c r="G234" s="1129"/>
      <c r="H234" s="1130"/>
      <c r="I234" s="1126" t="s">
        <v>163</v>
      </c>
      <c r="J234" s="1126"/>
      <c r="K234" s="1126"/>
      <c r="L234" s="1126"/>
      <c r="M234" s="1126"/>
      <c r="N234" s="1126"/>
      <c r="O234" s="1126"/>
      <c r="P234" s="1126"/>
      <c r="Q234" s="1126"/>
      <c r="R234" s="1126"/>
      <c r="S234" s="1126"/>
      <c r="T234" s="1126"/>
      <c r="U234" s="1126"/>
      <c r="V234" s="1126"/>
      <c r="W234" s="1126"/>
      <c r="X234" s="1126"/>
      <c r="Y234" s="1126"/>
      <c r="Z234" s="1126"/>
      <c r="AA234" s="1126"/>
      <c r="AB234" s="1126"/>
      <c r="AC234" s="1126"/>
      <c r="AD234" s="1126"/>
      <c r="AE234" s="1126"/>
      <c r="AF234" s="1126"/>
      <c r="AG234" s="1126"/>
      <c r="AH234" s="1126"/>
      <c r="AI234" s="1126"/>
      <c r="AJ234" s="1126"/>
      <c r="AK234" s="1126"/>
      <c r="AL234" s="1126"/>
      <c r="AM234" s="1126"/>
      <c r="AN234" s="1126"/>
      <c r="AO234" s="1126"/>
      <c r="AP234" s="1126"/>
      <c r="AQ234" s="1126"/>
      <c r="AR234" s="1126"/>
      <c r="AS234" s="1126"/>
      <c r="AT234" s="1126"/>
      <c r="AU234" s="1126"/>
      <c r="AV234" s="1126"/>
      <c r="AW234" s="1126"/>
      <c r="AX234" s="1126"/>
      <c r="AY234" s="1126"/>
      <c r="AZ234" s="1126"/>
      <c r="BA234" s="1126"/>
      <c r="BB234" s="1126"/>
      <c r="BC234" s="1126"/>
      <c r="BD234" s="1126"/>
      <c r="BE234" s="1126"/>
      <c r="BF234" s="1126"/>
      <c r="BG234" s="1126"/>
      <c r="BH234" s="1126"/>
    </row>
    <row r="235" spans="1:60" ht="15.6">
      <c r="A235" s="1127"/>
      <c r="B235" s="1106"/>
      <c r="C235" s="1107"/>
      <c r="D235" s="1107"/>
      <c r="E235" s="1131"/>
      <c r="F235" s="1132"/>
      <c r="G235" s="1132"/>
      <c r="H235" s="1133"/>
      <c r="I235" s="1124" t="s">
        <v>1451</v>
      </c>
      <c r="J235" s="1125"/>
      <c r="K235" s="1125"/>
      <c r="L235" s="1125"/>
      <c r="M235" s="1124" t="s">
        <v>1439</v>
      </c>
      <c r="N235" s="1125"/>
      <c r="O235" s="1125"/>
      <c r="P235" s="1125"/>
      <c r="Q235" s="1124" t="s">
        <v>1438</v>
      </c>
      <c r="R235" s="1125"/>
      <c r="S235" s="1125"/>
      <c r="T235" s="1123"/>
      <c r="U235" s="1124" t="s">
        <v>1475</v>
      </c>
      <c r="V235" s="1125"/>
      <c r="W235" s="1125"/>
      <c r="X235" s="1123"/>
      <c r="Y235" s="1124" t="s">
        <v>1465</v>
      </c>
      <c r="Z235" s="1125"/>
      <c r="AA235" s="1125"/>
      <c r="AB235" s="1125"/>
      <c r="AC235" s="1124" t="s">
        <v>118</v>
      </c>
      <c r="AD235" s="1125"/>
      <c r="AE235" s="1125"/>
      <c r="AF235" s="1125"/>
      <c r="AG235" s="1124" t="s">
        <v>1450</v>
      </c>
      <c r="AH235" s="1125"/>
      <c r="AI235" s="1125"/>
      <c r="AJ235" s="1125"/>
      <c r="AK235" s="1124" t="s">
        <v>1660</v>
      </c>
      <c r="AL235" s="1125"/>
      <c r="AM235" s="1125"/>
      <c r="AN235" s="1125"/>
      <c r="AO235" s="1124" t="s">
        <v>1642</v>
      </c>
      <c r="AP235" s="1125"/>
      <c r="AQ235" s="1125"/>
      <c r="AR235" s="1125"/>
      <c r="AS235" s="1124" t="s">
        <v>1657</v>
      </c>
      <c r="AT235" s="1125"/>
      <c r="AU235" s="1125"/>
      <c r="AV235" s="1125"/>
      <c r="AW235" s="1124" t="s">
        <v>1639</v>
      </c>
      <c r="AX235" s="1125"/>
      <c r="AY235" s="1125"/>
      <c r="AZ235" s="1125"/>
      <c r="BA235" s="1124" t="s">
        <v>1697</v>
      </c>
      <c r="BB235" s="1125"/>
      <c r="BC235" s="1125"/>
      <c r="BD235" s="1125"/>
      <c r="BE235" s="1126" t="s">
        <v>3654</v>
      </c>
      <c r="BF235" s="1126"/>
      <c r="BG235" s="1126"/>
      <c r="BH235" s="1126"/>
    </row>
    <row r="236" spans="1:60" ht="15.6">
      <c r="A236" s="1127"/>
      <c r="B236" s="1106"/>
      <c r="C236" s="1107"/>
      <c r="D236" s="1107"/>
      <c r="E236" s="1115" t="s">
        <v>120</v>
      </c>
      <c r="F236" s="1116"/>
      <c r="G236" s="1115" t="s">
        <v>121</v>
      </c>
      <c r="H236" s="1123"/>
      <c r="I236" s="1115" t="s">
        <v>120</v>
      </c>
      <c r="J236" s="1116"/>
      <c r="K236" s="1115" t="s">
        <v>121</v>
      </c>
      <c r="L236" s="1123"/>
      <c r="M236" s="1115" t="s">
        <v>120</v>
      </c>
      <c r="N236" s="1116"/>
      <c r="O236" s="1115" t="s">
        <v>121</v>
      </c>
      <c r="P236" s="1123"/>
      <c r="Q236" s="1115" t="s">
        <v>120</v>
      </c>
      <c r="R236" s="1116"/>
      <c r="S236" s="1115" t="s">
        <v>121</v>
      </c>
      <c r="T236" s="1123"/>
      <c r="U236" s="1115" t="s">
        <v>120</v>
      </c>
      <c r="V236" s="1116"/>
      <c r="W236" s="1115" t="s">
        <v>121</v>
      </c>
      <c r="X236" s="1123"/>
      <c r="Y236" s="1115" t="s">
        <v>120</v>
      </c>
      <c r="Z236" s="1116"/>
      <c r="AA236" s="1115" t="s">
        <v>121</v>
      </c>
      <c r="AB236" s="1123"/>
      <c r="AC236" s="1115" t="s">
        <v>120</v>
      </c>
      <c r="AD236" s="1116"/>
      <c r="AE236" s="1115" t="s">
        <v>121</v>
      </c>
      <c r="AF236" s="1123"/>
      <c r="AG236" s="1115" t="s">
        <v>120</v>
      </c>
      <c r="AH236" s="1116"/>
      <c r="AI236" s="1115" t="s">
        <v>121</v>
      </c>
      <c r="AJ236" s="1123"/>
      <c r="AK236" s="1115" t="s">
        <v>120</v>
      </c>
      <c r="AL236" s="1116"/>
      <c r="AM236" s="1115" t="s">
        <v>121</v>
      </c>
      <c r="AN236" s="1123"/>
      <c r="AO236" s="1115" t="s">
        <v>120</v>
      </c>
      <c r="AP236" s="1116"/>
      <c r="AQ236" s="1115" t="s">
        <v>121</v>
      </c>
      <c r="AR236" s="1123"/>
      <c r="AS236" s="1115" t="s">
        <v>120</v>
      </c>
      <c r="AT236" s="1116"/>
      <c r="AU236" s="1115" t="s">
        <v>121</v>
      </c>
      <c r="AV236" s="1123"/>
      <c r="AW236" s="1115" t="s">
        <v>120</v>
      </c>
      <c r="AX236" s="1116"/>
      <c r="AY236" s="1115" t="s">
        <v>121</v>
      </c>
      <c r="AZ236" s="1123"/>
      <c r="BA236" s="1115" t="s">
        <v>120</v>
      </c>
      <c r="BB236" s="1116"/>
      <c r="BC236" s="1115" t="s">
        <v>121</v>
      </c>
      <c r="BD236" s="1123"/>
      <c r="BE236" s="1115" t="s">
        <v>120</v>
      </c>
      <c r="BF236" s="1116"/>
      <c r="BG236" s="1115" t="s">
        <v>121</v>
      </c>
      <c r="BH236" s="1123"/>
    </row>
    <row r="237" spans="1:60" ht="101.4">
      <c r="A237" s="1127"/>
      <c r="B237" s="1106"/>
      <c r="C237" s="1107"/>
      <c r="D237" s="1107"/>
      <c r="E237" s="847" t="s">
        <v>122</v>
      </c>
      <c r="F237" s="848" t="s">
        <v>123</v>
      </c>
      <c r="G237" s="847" t="s">
        <v>124</v>
      </c>
      <c r="H237" s="848" t="s">
        <v>123</v>
      </c>
      <c r="I237" s="847" t="s">
        <v>122</v>
      </c>
      <c r="J237" s="848" t="s">
        <v>123</v>
      </c>
      <c r="K237" s="847" t="s">
        <v>124</v>
      </c>
      <c r="L237" s="848" t="s">
        <v>123</v>
      </c>
      <c r="M237" s="847" t="s">
        <v>122</v>
      </c>
      <c r="N237" s="848" t="s">
        <v>123</v>
      </c>
      <c r="O237" s="847" t="s">
        <v>124</v>
      </c>
      <c r="P237" s="848" t="s">
        <v>123</v>
      </c>
      <c r="Q237" s="847" t="s">
        <v>122</v>
      </c>
      <c r="R237" s="848" t="s">
        <v>123</v>
      </c>
      <c r="S237" s="847" t="s">
        <v>124</v>
      </c>
      <c r="T237" s="848" t="s">
        <v>123</v>
      </c>
      <c r="U237" s="847" t="s">
        <v>122</v>
      </c>
      <c r="V237" s="848" t="s">
        <v>123</v>
      </c>
      <c r="W237" s="847" t="s">
        <v>124</v>
      </c>
      <c r="X237" s="848" t="s">
        <v>123</v>
      </c>
      <c r="Y237" s="847" t="s">
        <v>122</v>
      </c>
      <c r="Z237" s="848" t="s">
        <v>123</v>
      </c>
      <c r="AA237" s="847" t="s">
        <v>124</v>
      </c>
      <c r="AB237" s="848" t="s">
        <v>123</v>
      </c>
      <c r="AC237" s="847" t="s">
        <v>122</v>
      </c>
      <c r="AD237" s="848" t="s">
        <v>123</v>
      </c>
      <c r="AE237" s="847" t="s">
        <v>124</v>
      </c>
      <c r="AF237" s="848" t="s">
        <v>123</v>
      </c>
      <c r="AG237" s="847" t="s">
        <v>122</v>
      </c>
      <c r="AH237" s="848" t="s">
        <v>123</v>
      </c>
      <c r="AI237" s="847" t="s">
        <v>124</v>
      </c>
      <c r="AJ237" s="848" t="s">
        <v>123</v>
      </c>
      <c r="AK237" s="847" t="s">
        <v>122</v>
      </c>
      <c r="AL237" s="848" t="s">
        <v>123</v>
      </c>
      <c r="AM237" s="847" t="s">
        <v>124</v>
      </c>
      <c r="AN237" s="848" t="s">
        <v>123</v>
      </c>
      <c r="AO237" s="847" t="s">
        <v>122</v>
      </c>
      <c r="AP237" s="848" t="s">
        <v>123</v>
      </c>
      <c r="AQ237" s="847" t="s">
        <v>124</v>
      </c>
      <c r="AR237" s="848" t="s">
        <v>123</v>
      </c>
      <c r="AS237" s="847" t="s">
        <v>122</v>
      </c>
      <c r="AT237" s="848" t="s">
        <v>123</v>
      </c>
      <c r="AU237" s="847" t="s">
        <v>124</v>
      </c>
      <c r="AV237" s="848" t="s">
        <v>123</v>
      </c>
      <c r="AW237" s="847" t="s">
        <v>122</v>
      </c>
      <c r="AX237" s="848" t="s">
        <v>123</v>
      </c>
      <c r="AY237" s="847" t="s">
        <v>124</v>
      </c>
      <c r="AZ237" s="848" t="s">
        <v>123</v>
      </c>
      <c r="BA237" s="847" t="s">
        <v>122</v>
      </c>
      <c r="BB237" s="848" t="s">
        <v>123</v>
      </c>
      <c r="BC237" s="847" t="s">
        <v>124</v>
      </c>
      <c r="BD237" s="848" t="s">
        <v>123</v>
      </c>
      <c r="BE237" s="847" t="s">
        <v>122</v>
      </c>
      <c r="BF237" s="848" t="s">
        <v>123</v>
      </c>
      <c r="BG237" s="847" t="s">
        <v>124</v>
      </c>
      <c r="BH237" s="848" t="s">
        <v>123</v>
      </c>
    </row>
    <row r="238" spans="1:60" ht="52.2">
      <c r="A238" s="854"/>
      <c r="B238" s="850" t="s">
        <v>4691</v>
      </c>
      <c r="C238" s="851" t="s">
        <v>4692</v>
      </c>
      <c r="D238" s="851" t="s">
        <v>4693</v>
      </c>
      <c r="E238" s="851" t="s">
        <v>4694</v>
      </c>
      <c r="F238" s="851" t="s">
        <v>4695</v>
      </c>
      <c r="G238" s="851" t="s">
        <v>4696</v>
      </c>
      <c r="H238" s="851" t="s">
        <v>4697</v>
      </c>
      <c r="I238" s="851" t="s">
        <v>4698</v>
      </c>
      <c r="J238" s="851" t="s">
        <v>4699</v>
      </c>
      <c r="K238" s="851" t="s">
        <v>4700</v>
      </c>
      <c r="L238" s="851" t="s">
        <v>4701</v>
      </c>
      <c r="M238" s="851" t="s">
        <v>4702</v>
      </c>
      <c r="N238" s="851" t="s">
        <v>4703</v>
      </c>
      <c r="O238" s="851" t="s">
        <v>4704</v>
      </c>
      <c r="P238" s="851" t="s">
        <v>4705</v>
      </c>
      <c r="Q238" s="851" t="s">
        <v>4706</v>
      </c>
      <c r="R238" s="851" t="s">
        <v>4707</v>
      </c>
      <c r="S238" s="851" t="s">
        <v>4708</v>
      </c>
      <c r="T238" s="851" t="s">
        <v>4709</v>
      </c>
      <c r="U238" s="851" t="s">
        <v>4710</v>
      </c>
      <c r="V238" s="851" t="s">
        <v>4711</v>
      </c>
      <c r="W238" s="851" t="s">
        <v>4712</v>
      </c>
      <c r="X238" s="851" t="s">
        <v>4713</v>
      </c>
      <c r="Y238" s="851" t="s">
        <v>4714</v>
      </c>
      <c r="Z238" s="851" t="s">
        <v>4715</v>
      </c>
      <c r="AA238" s="851" t="s">
        <v>4716</v>
      </c>
      <c r="AB238" s="851" t="s">
        <v>4717</v>
      </c>
      <c r="AC238" s="851" t="s">
        <v>4718</v>
      </c>
      <c r="AD238" s="851" t="s">
        <v>4719</v>
      </c>
      <c r="AE238" s="851" t="s">
        <v>4720</v>
      </c>
      <c r="AF238" s="851" t="s">
        <v>4721</v>
      </c>
      <c r="AG238" s="851" t="s">
        <v>4722</v>
      </c>
      <c r="AH238" s="851" t="s">
        <v>4723</v>
      </c>
      <c r="AI238" s="851" t="s">
        <v>4724</v>
      </c>
      <c r="AJ238" s="851" t="s">
        <v>4725</v>
      </c>
      <c r="AK238" s="851" t="s">
        <v>4718</v>
      </c>
      <c r="AL238" s="851" t="s">
        <v>4719</v>
      </c>
      <c r="AM238" s="851" t="s">
        <v>4720</v>
      </c>
      <c r="AN238" s="851" t="s">
        <v>4721</v>
      </c>
      <c r="AO238" s="851" t="s">
        <v>4722</v>
      </c>
      <c r="AP238" s="851" t="s">
        <v>4723</v>
      </c>
      <c r="AQ238" s="851" t="s">
        <v>4724</v>
      </c>
      <c r="AR238" s="851" t="s">
        <v>4725</v>
      </c>
      <c r="AS238" s="851" t="s">
        <v>4718</v>
      </c>
      <c r="AT238" s="851" t="s">
        <v>4719</v>
      </c>
      <c r="AU238" s="851" t="s">
        <v>4720</v>
      </c>
      <c r="AV238" s="851" t="s">
        <v>4721</v>
      </c>
      <c r="AW238" s="851" t="s">
        <v>4722</v>
      </c>
      <c r="AX238" s="851" t="s">
        <v>4723</v>
      </c>
      <c r="AY238" s="851" t="s">
        <v>4724</v>
      </c>
      <c r="AZ238" s="851" t="s">
        <v>4725</v>
      </c>
      <c r="BA238" s="851" t="s">
        <v>4718</v>
      </c>
      <c r="BB238" s="851" t="s">
        <v>4719</v>
      </c>
      <c r="BC238" s="851" t="s">
        <v>4720</v>
      </c>
      <c r="BD238" s="851" t="s">
        <v>4721</v>
      </c>
      <c r="BE238" s="851" t="s">
        <v>4722</v>
      </c>
      <c r="BF238" s="851" t="s">
        <v>4723</v>
      </c>
      <c r="BG238" s="851" t="s">
        <v>4724</v>
      </c>
      <c r="BH238" s="851" t="s">
        <v>4725</v>
      </c>
    </row>
    <row r="239" spans="1:60" ht="15.6">
      <c r="A239" s="664">
        <v>1</v>
      </c>
      <c r="B239" s="676"/>
      <c r="C239" s="665"/>
      <c r="D239" s="665"/>
      <c r="E239" s="665"/>
      <c r="F239" s="665"/>
      <c r="G239" s="665"/>
      <c r="H239" s="665"/>
      <c r="I239" s="665"/>
      <c r="J239" s="665"/>
      <c r="K239" s="665"/>
      <c r="L239" s="665"/>
      <c r="M239" s="665"/>
      <c r="N239" s="665"/>
      <c r="O239" s="665"/>
      <c r="P239" s="665"/>
      <c r="Q239" s="665"/>
      <c r="R239" s="665"/>
      <c r="S239" s="665"/>
      <c r="T239" s="665"/>
      <c r="U239" s="665"/>
      <c r="V239" s="665"/>
      <c r="W239" s="665"/>
      <c r="X239" s="665"/>
      <c r="Y239" s="665"/>
      <c r="Z239" s="665"/>
      <c r="AA239" s="665"/>
      <c r="AB239" s="665"/>
      <c r="AC239" s="665"/>
      <c r="AD239" s="665"/>
      <c r="AE239" s="665"/>
      <c r="AF239" s="665"/>
      <c r="AG239" s="665"/>
      <c r="AH239" s="665"/>
      <c r="AI239" s="665"/>
      <c r="AJ239" s="665"/>
      <c r="AK239" s="665"/>
      <c r="AL239" s="665"/>
      <c r="AM239" s="665"/>
      <c r="AN239" s="665"/>
      <c r="AO239" s="665"/>
      <c r="AP239" s="665"/>
      <c r="AQ239" s="665"/>
      <c r="AR239" s="665"/>
      <c r="AS239" s="665"/>
      <c r="AT239" s="665"/>
      <c r="AU239" s="665"/>
      <c r="AV239" s="665"/>
      <c r="AW239" s="665"/>
      <c r="AX239" s="665"/>
      <c r="AY239" s="665"/>
      <c r="AZ239" s="665"/>
      <c r="BA239" s="665"/>
      <c r="BB239" s="665"/>
      <c r="BC239" s="665"/>
      <c r="BD239" s="665"/>
      <c r="BE239" s="665"/>
      <c r="BF239" s="665"/>
      <c r="BG239" s="665"/>
      <c r="BH239" s="665"/>
    </row>
    <row r="240" spans="1:60" ht="31.2">
      <c r="A240" s="664">
        <v>2</v>
      </c>
      <c r="B240" s="678" t="s">
        <v>132</v>
      </c>
      <c r="C240" s="665"/>
      <c r="D240" s="665"/>
      <c r="E240" s="665"/>
      <c r="F240" s="665"/>
      <c r="G240" s="665"/>
      <c r="H240" s="665"/>
      <c r="I240" s="665"/>
      <c r="J240" s="665"/>
      <c r="K240" s="665"/>
      <c r="L240" s="665"/>
      <c r="M240" s="665"/>
      <c r="N240" s="665"/>
      <c r="O240" s="665"/>
      <c r="P240" s="665"/>
      <c r="Q240" s="665"/>
      <c r="R240" s="665"/>
      <c r="S240" s="665"/>
      <c r="T240" s="665"/>
      <c r="U240" s="665"/>
      <c r="V240" s="665"/>
      <c r="W240" s="665"/>
      <c r="X240" s="665"/>
      <c r="Y240" s="665"/>
      <c r="Z240" s="665"/>
      <c r="AA240" s="665"/>
      <c r="AB240" s="665"/>
      <c r="AC240" s="665"/>
      <c r="AD240" s="665"/>
      <c r="AE240" s="665"/>
      <c r="AF240" s="665"/>
      <c r="AG240" s="665"/>
      <c r="AH240" s="665"/>
      <c r="AI240" s="665"/>
      <c r="AJ240" s="665"/>
      <c r="AK240" s="665"/>
      <c r="AL240" s="665"/>
      <c r="AM240" s="665"/>
      <c r="AN240" s="665"/>
      <c r="AO240" s="665"/>
      <c r="AP240" s="665"/>
      <c r="AQ240" s="665"/>
      <c r="AR240" s="665"/>
      <c r="AS240" s="665"/>
      <c r="AT240" s="665"/>
      <c r="AU240" s="665"/>
      <c r="AV240" s="665"/>
      <c r="AW240" s="665"/>
      <c r="AX240" s="665"/>
      <c r="AY240" s="665"/>
      <c r="AZ240" s="665"/>
      <c r="BA240" s="665"/>
      <c r="BB240" s="665"/>
      <c r="BC240" s="665"/>
      <c r="BD240" s="665"/>
      <c r="BE240" s="665"/>
      <c r="BF240" s="665"/>
      <c r="BG240" s="665"/>
      <c r="BH240" s="665"/>
    </row>
    <row r="248" spans="1:60" ht="18">
      <c r="A248" s="662"/>
      <c r="B248" s="1101" t="s">
        <v>110</v>
      </c>
      <c r="C248" s="1101"/>
      <c r="D248" s="1101"/>
      <c r="E248" s="1101"/>
      <c r="F248" s="1101"/>
      <c r="G248" s="1101"/>
      <c r="H248" s="1101"/>
      <c r="I248" s="1101"/>
      <c r="J248" s="1101"/>
      <c r="K248" s="1101"/>
      <c r="L248" s="1101"/>
      <c r="M248" s="1101"/>
      <c r="N248" s="1101"/>
      <c r="O248" s="1101"/>
      <c r="P248" s="1101"/>
      <c r="Q248" s="1101"/>
      <c r="R248" s="1101"/>
      <c r="S248" s="1101"/>
      <c r="T248" s="1101"/>
      <c r="U248" s="1101"/>
      <c r="V248" s="1101"/>
      <c r="W248" s="1101"/>
      <c r="X248" s="1101"/>
      <c r="Y248" s="679"/>
      <c r="Z248" s="679"/>
      <c r="AA248" s="679"/>
      <c r="AB248" s="679"/>
      <c r="AC248" s="679"/>
      <c r="AD248" s="679"/>
      <c r="AE248" s="679"/>
      <c r="AF248" s="679"/>
      <c r="AG248" s="679"/>
      <c r="AH248" s="679"/>
      <c r="AI248" s="679"/>
      <c r="AJ248" s="679"/>
    </row>
    <row r="249" spans="1:60" ht="18">
      <c r="A249" s="656"/>
      <c r="B249" s="1103" t="s">
        <v>4726</v>
      </c>
      <c r="C249" s="1103"/>
      <c r="D249" s="1103"/>
      <c r="E249" s="1103"/>
      <c r="F249" s="1103"/>
      <c r="G249" s="1103"/>
      <c r="H249" s="1103"/>
      <c r="I249" s="1103"/>
      <c r="J249" s="1103"/>
      <c r="K249" s="1103"/>
      <c r="L249" s="1103"/>
      <c r="M249" s="1103"/>
      <c r="N249" s="1103"/>
      <c r="O249" s="1103"/>
      <c r="P249" s="1103"/>
      <c r="Q249" s="1103"/>
      <c r="R249" s="1103"/>
      <c r="S249" s="1103"/>
      <c r="T249" s="1103"/>
      <c r="U249" s="1103"/>
      <c r="V249" s="1103"/>
      <c r="W249" s="1103"/>
      <c r="X249" s="1103"/>
      <c r="Y249" s="660"/>
      <c r="Z249" s="660"/>
      <c r="AA249" s="660"/>
      <c r="AB249" s="660"/>
      <c r="AC249" s="660"/>
      <c r="AD249" s="660"/>
      <c r="AE249" s="673"/>
      <c r="AF249" s="673"/>
      <c r="AG249" s="673"/>
      <c r="AH249" s="673"/>
      <c r="AI249" s="659"/>
      <c r="AJ249" s="659"/>
    </row>
    <row r="250" spans="1:60" ht="18">
      <c r="A250" s="662"/>
      <c r="B250" s="1104" t="s">
        <v>106</v>
      </c>
      <c r="C250" s="1104"/>
      <c r="D250" s="1104"/>
      <c r="E250" s="1104"/>
      <c r="F250" s="1104"/>
      <c r="G250" s="1104"/>
      <c r="H250" s="1104"/>
      <c r="I250" s="1104"/>
      <c r="J250" s="1104"/>
      <c r="K250" s="1104"/>
      <c r="L250" s="1104"/>
      <c r="M250" s="1104"/>
      <c r="N250" s="1104"/>
      <c r="O250" s="1104"/>
      <c r="P250" s="1104"/>
      <c r="Q250" s="1104"/>
      <c r="R250" s="1104"/>
      <c r="S250" s="1104"/>
      <c r="T250" s="1104"/>
      <c r="U250" s="1104"/>
      <c r="V250" s="1104"/>
      <c r="W250" s="1104"/>
      <c r="X250" s="679"/>
      <c r="Y250" s="679"/>
      <c r="Z250" s="679"/>
      <c r="AA250" s="679"/>
      <c r="AB250" s="679"/>
      <c r="AC250" s="679"/>
      <c r="AD250" s="679"/>
      <c r="AE250" s="679"/>
      <c r="AF250" s="679"/>
      <c r="AG250" s="679"/>
      <c r="AH250" s="679"/>
      <c r="AI250" s="679"/>
      <c r="AJ250" s="679"/>
    </row>
    <row r="251" spans="1:60" ht="15.6">
      <c r="A251" s="1127" t="s">
        <v>1404</v>
      </c>
      <c r="B251" s="1106" t="s">
        <v>107</v>
      </c>
      <c r="C251" s="1107" t="s">
        <v>113</v>
      </c>
      <c r="D251" s="1107" t="s">
        <v>114</v>
      </c>
      <c r="E251" s="1128" t="s">
        <v>115</v>
      </c>
      <c r="F251" s="1129"/>
      <c r="G251" s="1129"/>
      <c r="H251" s="1130"/>
      <c r="I251" s="1126" t="s">
        <v>163</v>
      </c>
      <c r="J251" s="1126"/>
      <c r="K251" s="1126"/>
      <c r="L251" s="1126"/>
      <c r="M251" s="1126"/>
      <c r="N251" s="1126"/>
      <c r="O251" s="1126"/>
      <c r="P251" s="1126"/>
      <c r="Q251" s="1126"/>
      <c r="R251" s="1126"/>
      <c r="S251" s="1126"/>
      <c r="T251" s="1126"/>
      <c r="U251" s="1126"/>
      <c r="V251" s="1126"/>
      <c r="W251" s="1126"/>
      <c r="X251" s="1126"/>
      <c r="Y251" s="1126"/>
      <c r="Z251" s="1126"/>
      <c r="AA251" s="1126"/>
      <c r="AB251" s="1126"/>
      <c r="AC251" s="1126"/>
      <c r="AD251" s="1126"/>
      <c r="AE251" s="1126"/>
      <c r="AF251" s="1126"/>
      <c r="AG251" s="1126"/>
      <c r="AH251" s="1126"/>
      <c r="AI251" s="1126"/>
      <c r="AJ251" s="1126"/>
      <c r="AK251" s="1126"/>
      <c r="AL251" s="1126"/>
      <c r="AM251" s="1126"/>
      <c r="AN251" s="1126"/>
      <c r="AO251" s="1126"/>
      <c r="AP251" s="1126"/>
      <c r="AQ251" s="1126"/>
      <c r="AR251" s="1126"/>
      <c r="AS251" s="1126"/>
      <c r="AT251" s="1126"/>
      <c r="AU251" s="1126"/>
      <c r="AV251" s="1126"/>
      <c r="AW251" s="1126"/>
      <c r="AX251" s="1126"/>
      <c r="AY251" s="1126"/>
      <c r="AZ251" s="1126"/>
      <c r="BA251" s="1126"/>
      <c r="BB251" s="1126"/>
      <c r="BC251" s="1126"/>
      <c r="BD251" s="1126"/>
      <c r="BE251" s="1126"/>
      <c r="BF251" s="1126"/>
      <c r="BG251" s="1126"/>
      <c r="BH251" s="1126"/>
    </row>
    <row r="252" spans="1:60" ht="15.6">
      <c r="A252" s="1127"/>
      <c r="B252" s="1106"/>
      <c r="C252" s="1107"/>
      <c r="D252" s="1107"/>
      <c r="E252" s="1131"/>
      <c r="F252" s="1132"/>
      <c r="G252" s="1132"/>
      <c r="H252" s="1133"/>
      <c r="I252" s="1124" t="s">
        <v>1451</v>
      </c>
      <c r="J252" s="1125"/>
      <c r="K252" s="1125"/>
      <c r="L252" s="1125"/>
      <c r="M252" s="1124" t="s">
        <v>1439</v>
      </c>
      <c r="N252" s="1125"/>
      <c r="O252" s="1125"/>
      <c r="P252" s="1125"/>
      <c r="Q252" s="1124" t="s">
        <v>1438</v>
      </c>
      <c r="R252" s="1125"/>
      <c r="S252" s="1125"/>
      <c r="T252" s="1123"/>
      <c r="U252" s="1124" t="s">
        <v>1475</v>
      </c>
      <c r="V252" s="1125"/>
      <c r="W252" s="1125"/>
      <c r="X252" s="1123"/>
      <c r="Y252" s="1124" t="s">
        <v>1465</v>
      </c>
      <c r="Z252" s="1125"/>
      <c r="AA252" s="1125"/>
      <c r="AB252" s="1125"/>
      <c r="AC252" s="1124" t="s">
        <v>118</v>
      </c>
      <c r="AD252" s="1125"/>
      <c r="AE252" s="1125"/>
      <c r="AF252" s="1125"/>
      <c r="AG252" s="1124" t="s">
        <v>1450</v>
      </c>
      <c r="AH252" s="1125"/>
      <c r="AI252" s="1125"/>
      <c r="AJ252" s="1125"/>
      <c r="AK252" s="1124" t="s">
        <v>1660</v>
      </c>
      <c r="AL252" s="1125"/>
      <c r="AM252" s="1125"/>
      <c r="AN252" s="1125"/>
      <c r="AO252" s="1124" t="s">
        <v>1642</v>
      </c>
      <c r="AP252" s="1125"/>
      <c r="AQ252" s="1125"/>
      <c r="AR252" s="1125"/>
      <c r="AS252" s="1124" t="s">
        <v>1657</v>
      </c>
      <c r="AT252" s="1125"/>
      <c r="AU252" s="1125"/>
      <c r="AV252" s="1125"/>
      <c r="AW252" s="1124" t="s">
        <v>1639</v>
      </c>
      <c r="AX252" s="1125"/>
      <c r="AY252" s="1125"/>
      <c r="AZ252" s="1125"/>
      <c r="BA252" s="1124" t="s">
        <v>1697</v>
      </c>
      <c r="BB252" s="1125"/>
      <c r="BC252" s="1125"/>
      <c r="BD252" s="1125"/>
      <c r="BE252" s="1126" t="s">
        <v>3654</v>
      </c>
      <c r="BF252" s="1126"/>
      <c r="BG252" s="1126"/>
      <c r="BH252" s="1126"/>
    </row>
    <row r="253" spans="1:60" ht="15.6">
      <c r="A253" s="1127"/>
      <c r="B253" s="1106"/>
      <c r="C253" s="1107"/>
      <c r="D253" s="1107"/>
      <c r="E253" s="1115" t="s">
        <v>120</v>
      </c>
      <c r="F253" s="1116"/>
      <c r="G253" s="1115" t="s">
        <v>121</v>
      </c>
      <c r="H253" s="1123"/>
      <c r="I253" s="1115" t="s">
        <v>120</v>
      </c>
      <c r="J253" s="1116"/>
      <c r="K253" s="1115" t="s">
        <v>121</v>
      </c>
      <c r="L253" s="1123"/>
      <c r="M253" s="1115" t="s">
        <v>120</v>
      </c>
      <c r="N253" s="1116"/>
      <c r="O253" s="1115" t="s">
        <v>121</v>
      </c>
      <c r="P253" s="1123"/>
      <c r="Q253" s="1115" t="s">
        <v>120</v>
      </c>
      <c r="R253" s="1116"/>
      <c r="S253" s="1115" t="s">
        <v>121</v>
      </c>
      <c r="T253" s="1123"/>
      <c r="U253" s="1115" t="s">
        <v>120</v>
      </c>
      <c r="V253" s="1116"/>
      <c r="W253" s="1115" t="s">
        <v>121</v>
      </c>
      <c r="X253" s="1123"/>
      <c r="Y253" s="1115" t="s">
        <v>120</v>
      </c>
      <c r="Z253" s="1116"/>
      <c r="AA253" s="1115" t="s">
        <v>121</v>
      </c>
      <c r="AB253" s="1123"/>
      <c r="AC253" s="1115" t="s">
        <v>120</v>
      </c>
      <c r="AD253" s="1116"/>
      <c r="AE253" s="1115" t="s">
        <v>121</v>
      </c>
      <c r="AF253" s="1123"/>
      <c r="AG253" s="1115" t="s">
        <v>120</v>
      </c>
      <c r="AH253" s="1116"/>
      <c r="AI253" s="1115" t="s">
        <v>121</v>
      </c>
      <c r="AJ253" s="1123"/>
      <c r="AK253" s="1115" t="s">
        <v>120</v>
      </c>
      <c r="AL253" s="1116"/>
      <c r="AM253" s="1115" t="s">
        <v>121</v>
      </c>
      <c r="AN253" s="1123"/>
      <c r="AO253" s="1115" t="s">
        <v>120</v>
      </c>
      <c r="AP253" s="1116"/>
      <c r="AQ253" s="1115" t="s">
        <v>121</v>
      </c>
      <c r="AR253" s="1123"/>
      <c r="AS253" s="1115" t="s">
        <v>120</v>
      </c>
      <c r="AT253" s="1116"/>
      <c r="AU253" s="1115" t="s">
        <v>121</v>
      </c>
      <c r="AV253" s="1123"/>
      <c r="AW253" s="1115" t="s">
        <v>120</v>
      </c>
      <c r="AX253" s="1116"/>
      <c r="AY253" s="1115" t="s">
        <v>121</v>
      </c>
      <c r="AZ253" s="1123"/>
      <c r="BA253" s="1115" t="s">
        <v>120</v>
      </c>
      <c r="BB253" s="1116"/>
      <c r="BC253" s="1115" t="s">
        <v>121</v>
      </c>
      <c r="BD253" s="1123"/>
      <c r="BE253" s="1115" t="s">
        <v>120</v>
      </c>
      <c r="BF253" s="1116"/>
      <c r="BG253" s="1115" t="s">
        <v>121</v>
      </c>
      <c r="BH253" s="1123"/>
    </row>
    <row r="254" spans="1:60" ht="101.4">
      <c r="A254" s="1127"/>
      <c r="B254" s="1106"/>
      <c r="C254" s="1107"/>
      <c r="D254" s="1107"/>
      <c r="E254" s="847" t="s">
        <v>122</v>
      </c>
      <c r="F254" s="848" t="s">
        <v>123</v>
      </c>
      <c r="G254" s="847" t="s">
        <v>124</v>
      </c>
      <c r="H254" s="848" t="s">
        <v>123</v>
      </c>
      <c r="I254" s="847" t="s">
        <v>122</v>
      </c>
      <c r="J254" s="848" t="s">
        <v>123</v>
      </c>
      <c r="K254" s="847" t="s">
        <v>124</v>
      </c>
      <c r="L254" s="848" t="s">
        <v>123</v>
      </c>
      <c r="M254" s="847" t="s">
        <v>122</v>
      </c>
      <c r="N254" s="848" t="s">
        <v>123</v>
      </c>
      <c r="O254" s="847" t="s">
        <v>124</v>
      </c>
      <c r="P254" s="848" t="s">
        <v>123</v>
      </c>
      <c r="Q254" s="847" t="s">
        <v>122</v>
      </c>
      <c r="R254" s="848" t="s">
        <v>123</v>
      </c>
      <c r="S254" s="847" t="s">
        <v>124</v>
      </c>
      <c r="T254" s="848" t="s">
        <v>123</v>
      </c>
      <c r="U254" s="847" t="s">
        <v>122</v>
      </c>
      <c r="V254" s="848" t="s">
        <v>123</v>
      </c>
      <c r="W254" s="847" t="s">
        <v>124</v>
      </c>
      <c r="X254" s="848" t="s">
        <v>123</v>
      </c>
      <c r="Y254" s="847" t="s">
        <v>122</v>
      </c>
      <c r="Z254" s="848" t="s">
        <v>123</v>
      </c>
      <c r="AA254" s="847" t="s">
        <v>124</v>
      </c>
      <c r="AB254" s="848" t="s">
        <v>123</v>
      </c>
      <c r="AC254" s="847" t="s">
        <v>122</v>
      </c>
      <c r="AD254" s="848" t="s">
        <v>123</v>
      </c>
      <c r="AE254" s="847" t="s">
        <v>124</v>
      </c>
      <c r="AF254" s="848" t="s">
        <v>123</v>
      </c>
      <c r="AG254" s="847" t="s">
        <v>122</v>
      </c>
      <c r="AH254" s="848" t="s">
        <v>123</v>
      </c>
      <c r="AI254" s="847" t="s">
        <v>124</v>
      </c>
      <c r="AJ254" s="848" t="s">
        <v>123</v>
      </c>
      <c r="AK254" s="847" t="s">
        <v>122</v>
      </c>
      <c r="AL254" s="848" t="s">
        <v>123</v>
      </c>
      <c r="AM254" s="847" t="s">
        <v>124</v>
      </c>
      <c r="AN254" s="848" t="s">
        <v>123</v>
      </c>
      <c r="AO254" s="847" t="s">
        <v>122</v>
      </c>
      <c r="AP254" s="848" t="s">
        <v>123</v>
      </c>
      <c r="AQ254" s="847" t="s">
        <v>124</v>
      </c>
      <c r="AR254" s="848" t="s">
        <v>123</v>
      </c>
      <c r="AS254" s="847" t="s">
        <v>122</v>
      </c>
      <c r="AT254" s="848" t="s">
        <v>123</v>
      </c>
      <c r="AU254" s="847" t="s">
        <v>124</v>
      </c>
      <c r="AV254" s="848" t="s">
        <v>123</v>
      </c>
      <c r="AW254" s="847" t="s">
        <v>122</v>
      </c>
      <c r="AX254" s="848" t="s">
        <v>123</v>
      </c>
      <c r="AY254" s="847" t="s">
        <v>124</v>
      </c>
      <c r="AZ254" s="848" t="s">
        <v>123</v>
      </c>
      <c r="BA254" s="847" t="s">
        <v>122</v>
      </c>
      <c r="BB254" s="848" t="s">
        <v>123</v>
      </c>
      <c r="BC254" s="847" t="s">
        <v>124</v>
      </c>
      <c r="BD254" s="848" t="s">
        <v>123</v>
      </c>
      <c r="BE254" s="847" t="s">
        <v>122</v>
      </c>
      <c r="BF254" s="848" t="s">
        <v>123</v>
      </c>
      <c r="BG254" s="847" t="s">
        <v>124</v>
      </c>
      <c r="BH254" s="848" t="s">
        <v>123</v>
      </c>
    </row>
    <row r="255" spans="1:60" ht="52.2">
      <c r="A255" s="854"/>
      <c r="B255" s="850" t="s">
        <v>4691</v>
      </c>
      <c r="C255" s="851" t="s">
        <v>4692</v>
      </c>
      <c r="D255" s="851" t="s">
        <v>4693</v>
      </c>
      <c r="E255" s="851" t="s">
        <v>4694</v>
      </c>
      <c r="F255" s="851" t="s">
        <v>4695</v>
      </c>
      <c r="G255" s="851" t="s">
        <v>4696</v>
      </c>
      <c r="H255" s="851" t="s">
        <v>4697</v>
      </c>
      <c r="I255" s="851" t="s">
        <v>4698</v>
      </c>
      <c r="J255" s="851" t="s">
        <v>4699</v>
      </c>
      <c r="K255" s="851" t="s">
        <v>4700</v>
      </c>
      <c r="L255" s="851" t="s">
        <v>4701</v>
      </c>
      <c r="M255" s="851" t="s">
        <v>4702</v>
      </c>
      <c r="N255" s="851" t="s">
        <v>4703</v>
      </c>
      <c r="O255" s="851" t="s">
        <v>4704</v>
      </c>
      <c r="P255" s="851" t="s">
        <v>4705</v>
      </c>
      <c r="Q255" s="851" t="s">
        <v>4706</v>
      </c>
      <c r="R255" s="851" t="s">
        <v>4707</v>
      </c>
      <c r="S255" s="851" t="s">
        <v>4708</v>
      </c>
      <c r="T255" s="851" t="s">
        <v>4709</v>
      </c>
      <c r="U255" s="851" t="s">
        <v>4710</v>
      </c>
      <c r="V255" s="851" t="s">
        <v>4711</v>
      </c>
      <c r="W255" s="851" t="s">
        <v>4712</v>
      </c>
      <c r="X255" s="851" t="s">
        <v>4713</v>
      </c>
      <c r="Y255" s="851" t="s">
        <v>4714</v>
      </c>
      <c r="Z255" s="851" t="s">
        <v>4715</v>
      </c>
      <c r="AA255" s="851" t="s">
        <v>4716</v>
      </c>
      <c r="AB255" s="851" t="s">
        <v>4717</v>
      </c>
      <c r="AC255" s="851" t="s">
        <v>4718</v>
      </c>
      <c r="AD255" s="851" t="s">
        <v>4719</v>
      </c>
      <c r="AE255" s="851" t="s">
        <v>4720</v>
      </c>
      <c r="AF255" s="851" t="s">
        <v>4721</v>
      </c>
      <c r="AG255" s="851" t="s">
        <v>4722</v>
      </c>
      <c r="AH255" s="851" t="s">
        <v>4723</v>
      </c>
      <c r="AI255" s="851" t="s">
        <v>4724</v>
      </c>
      <c r="AJ255" s="851" t="s">
        <v>4725</v>
      </c>
      <c r="AK255" s="851" t="s">
        <v>4718</v>
      </c>
      <c r="AL255" s="851" t="s">
        <v>4719</v>
      </c>
      <c r="AM255" s="851" t="s">
        <v>4720</v>
      </c>
      <c r="AN255" s="851" t="s">
        <v>4721</v>
      </c>
      <c r="AO255" s="851" t="s">
        <v>4722</v>
      </c>
      <c r="AP255" s="851" t="s">
        <v>4723</v>
      </c>
      <c r="AQ255" s="851" t="s">
        <v>4724</v>
      </c>
      <c r="AR255" s="851" t="s">
        <v>4725</v>
      </c>
      <c r="AS255" s="851" t="s">
        <v>4718</v>
      </c>
      <c r="AT255" s="851" t="s">
        <v>4719</v>
      </c>
      <c r="AU255" s="851" t="s">
        <v>4720</v>
      </c>
      <c r="AV255" s="851" t="s">
        <v>4721</v>
      </c>
      <c r="AW255" s="851" t="s">
        <v>4722</v>
      </c>
      <c r="AX255" s="851" t="s">
        <v>4723</v>
      </c>
      <c r="AY255" s="851" t="s">
        <v>4724</v>
      </c>
      <c r="AZ255" s="851" t="s">
        <v>4725</v>
      </c>
      <c r="BA255" s="851" t="s">
        <v>4718</v>
      </c>
      <c r="BB255" s="851" t="s">
        <v>4719</v>
      </c>
      <c r="BC255" s="851" t="s">
        <v>4720</v>
      </c>
      <c r="BD255" s="851" t="s">
        <v>4721</v>
      </c>
      <c r="BE255" s="851" t="s">
        <v>4722</v>
      </c>
      <c r="BF255" s="851" t="s">
        <v>4723</v>
      </c>
      <c r="BG255" s="851" t="s">
        <v>4724</v>
      </c>
      <c r="BH255" s="851" t="s">
        <v>4725</v>
      </c>
    </row>
    <row r="256" spans="1:60" ht="15.6">
      <c r="A256" s="664">
        <v>1</v>
      </c>
      <c r="B256" s="676"/>
      <c r="C256" s="665"/>
      <c r="D256" s="665"/>
      <c r="E256" s="665"/>
      <c r="F256" s="665"/>
      <c r="G256" s="665"/>
      <c r="H256" s="665"/>
      <c r="I256" s="665"/>
      <c r="J256" s="665"/>
      <c r="K256" s="665"/>
      <c r="L256" s="665"/>
      <c r="M256" s="665"/>
      <c r="N256" s="665"/>
      <c r="O256" s="665"/>
      <c r="P256" s="665"/>
      <c r="Q256" s="665"/>
      <c r="R256" s="665"/>
      <c r="S256" s="665"/>
      <c r="T256" s="665"/>
      <c r="U256" s="665"/>
      <c r="V256" s="665"/>
      <c r="W256" s="665"/>
      <c r="X256" s="665"/>
      <c r="Y256" s="665"/>
      <c r="Z256" s="665"/>
      <c r="AA256" s="665"/>
      <c r="AB256" s="665"/>
      <c r="AC256" s="665"/>
      <c r="AD256" s="665"/>
      <c r="AE256" s="665"/>
      <c r="AF256" s="665"/>
      <c r="AG256" s="665"/>
      <c r="AH256" s="665"/>
      <c r="AI256" s="665"/>
      <c r="AJ256" s="665"/>
      <c r="AK256" s="665"/>
      <c r="AL256" s="665"/>
      <c r="AM256" s="665"/>
      <c r="AN256" s="665"/>
      <c r="AO256" s="665"/>
      <c r="AP256" s="665"/>
      <c r="AQ256" s="665"/>
      <c r="AR256" s="665"/>
      <c r="AS256" s="665"/>
      <c r="AT256" s="665"/>
      <c r="AU256" s="665"/>
      <c r="AV256" s="665"/>
      <c r="AW256" s="665"/>
      <c r="AX256" s="665"/>
      <c r="AY256" s="665"/>
      <c r="AZ256" s="665"/>
      <c r="BA256" s="665"/>
      <c r="BB256" s="665"/>
      <c r="BC256" s="665"/>
      <c r="BD256" s="665"/>
      <c r="BE256" s="665"/>
      <c r="BF256" s="665"/>
      <c r="BG256" s="665"/>
      <c r="BH256" s="665"/>
    </row>
    <row r="257" spans="1:60" ht="31.2">
      <c r="A257" s="664">
        <v>2</v>
      </c>
      <c r="B257" s="678" t="s">
        <v>132</v>
      </c>
      <c r="C257" s="665"/>
      <c r="D257" s="665"/>
      <c r="E257" s="665"/>
      <c r="F257" s="665"/>
      <c r="G257" s="665"/>
      <c r="H257" s="665"/>
      <c r="I257" s="665"/>
      <c r="J257" s="665"/>
      <c r="K257" s="665"/>
      <c r="L257" s="665"/>
      <c r="M257" s="665"/>
      <c r="N257" s="665"/>
      <c r="O257" s="665"/>
      <c r="P257" s="665"/>
      <c r="Q257" s="665"/>
      <c r="R257" s="665"/>
      <c r="S257" s="665"/>
      <c r="T257" s="665"/>
      <c r="U257" s="665"/>
      <c r="V257" s="665"/>
      <c r="W257" s="665"/>
      <c r="X257" s="665"/>
      <c r="Y257" s="665"/>
      <c r="Z257" s="665"/>
      <c r="AA257" s="665"/>
      <c r="AB257" s="665"/>
      <c r="AC257" s="665"/>
      <c r="AD257" s="665"/>
      <c r="AE257" s="665"/>
      <c r="AF257" s="665"/>
      <c r="AG257" s="665"/>
      <c r="AH257" s="665"/>
      <c r="AI257" s="665"/>
      <c r="AJ257" s="665"/>
      <c r="AK257" s="665"/>
      <c r="AL257" s="665"/>
      <c r="AM257" s="665"/>
      <c r="AN257" s="665"/>
      <c r="AO257" s="665"/>
      <c r="AP257" s="665"/>
      <c r="AQ257" s="665"/>
      <c r="AR257" s="665"/>
      <c r="AS257" s="665"/>
      <c r="AT257" s="665"/>
      <c r="AU257" s="665"/>
      <c r="AV257" s="665"/>
      <c r="AW257" s="665"/>
      <c r="AX257" s="665"/>
      <c r="AY257" s="665"/>
      <c r="AZ257" s="665"/>
      <c r="BA257" s="665"/>
      <c r="BB257" s="665"/>
      <c r="BC257" s="665"/>
      <c r="BD257" s="665"/>
      <c r="BE257" s="665"/>
      <c r="BF257" s="665"/>
      <c r="BG257" s="665"/>
      <c r="BH257" s="665"/>
    </row>
    <row r="258" spans="1:60" ht="15.6">
      <c r="A258" s="662"/>
      <c r="B258" s="681"/>
      <c r="C258" s="679"/>
      <c r="D258" s="679"/>
      <c r="E258" s="679"/>
      <c r="F258" s="679"/>
      <c r="G258" s="679"/>
      <c r="H258" s="679"/>
      <c r="I258" s="679"/>
      <c r="J258" s="679"/>
      <c r="K258" s="679"/>
      <c r="L258" s="679"/>
      <c r="M258" s="679"/>
      <c r="N258" s="679"/>
      <c r="O258" s="679"/>
      <c r="P258" s="679"/>
      <c r="Q258" s="679"/>
      <c r="R258" s="679"/>
      <c r="S258" s="679"/>
      <c r="T258" s="679"/>
      <c r="U258" s="679"/>
      <c r="V258" s="679"/>
      <c r="W258" s="679"/>
      <c r="X258" s="679"/>
      <c r="Y258" s="679"/>
      <c r="Z258" s="679"/>
      <c r="AA258" s="679"/>
      <c r="AB258" s="679"/>
      <c r="AC258" s="679"/>
      <c r="AD258" s="679"/>
      <c r="AE258" s="679"/>
      <c r="AF258" s="679"/>
      <c r="AG258" s="679"/>
      <c r="AH258" s="679"/>
      <c r="AI258" s="679"/>
      <c r="AJ258" s="679"/>
    </row>
    <row r="259" spans="1:60" ht="15.6">
      <c r="A259" s="662"/>
      <c r="B259" s="681"/>
      <c r="C259" s="679"/>
      <c r="D259" s="679"/>
      <c r="E259" s="679"/>
      <c r="F259" s="679"/>
      <c r="G259" s="679"/>
      <c r="H259" s="679"/>
      <c r="I259" s="679"/>
      <c r="J259" s="679"/>
      <c r="K259" s="679"/>
      <c r="L259" s="679"/>
      <c r="M259" s="679"/>
      <c r="N259" s="679"/>
      <c r="O259" s="679"/>
      <c r="P259" s="679"/>
      <c r="Q259" s="679"/>
      <c r="R259" s="679"/>
      <c r="S259" s="679"/>
      <c r="T259" s="679"/>
      <c r="U259" s="679"/>
      <c r="V259" s="679"/>
      <c r="W259" s="679"/>
      <c r="X259" s="679"/>
      <c r="Y259" s="679"/>
      <c r="Z259" s="679"/>
      <c r="AA259" s="679"/>
      <c r="AB259" s="679"/>
      <c r="AC259" s="679"/>
      <c r="AD259" s="679"/>
      <c r="AE259" s="679"/>
      <c r="AF259" s="679"/>
      <c r="AG259" s="679"/>
      <c r="AH259" s="679"/>
      <c r="AI259" s="679"/>
      <c r="AJ259" s="679"/>
    </row>
    <row r="260" spans="1:60" ht="15.6">
      <c r="A260" s="662"/>
      <c r="B260" s="681"/>
      <c r="C260" s="679"/>
      <c r="D260" s="679"/>
      <c r="E260" s="679"/>
      <c r="F260" s="679"/>
      <c r="G260" s="679"/>
      <c r="H260" s="679"/>
      <c r="I260" s="679"/>
      <c r="J260" s="679"/>
      <c r="K260" s="679"/>
      <c r="L260" s="679"/>
      <c r="M260" s="679"/>
      <c r="N260" s="679"/>
      <c r="O260" s="679"/>
      <c r="P260" s="679"/>
      <c r="Q260" s="679"/>
      <c r="R260" s="679"/>
      <c r="S260" s="679"/>
      <c r="T260" s="679"/>
      <c r="U260" s="679"/>
      <c r="V260" s="679"/>
      <c r="W260" s="679"/>
      <c r="X260" s="679"/>
      <c r="Y260" s="679"/>
      <c r="Z260" s="679"/>
      <c r="AA260" s="679"/>
      <c r="AB260" s="679"/>
      <c r="AC260" s="679"/>
      <c r="AD260" s="679"/>
      <c r="AE260" s="679"/>
      <c r="AF260" s="679"/>
      <c r="AG260" s="679"/>
      <c r="AH260" s="679"/>
      <c r="AI260" s="679"/>
      <c r="AJ260" s="679"/>
    </row>
    <row r="261" spans="1:60" ht="15.6">
      <c r="A261" s="662"/>
      <c r="B261" s="681"/>
      <c r="C261" s="679"/>
      <c r="D261" s="679"/>
      <c r="E261" s="679"/>
      <c r="F261" s="679"/>
      <c r="G261" s="679"/>
      <c r="H261" s="679"/>
      <c r="I261" s="679"/>
      <c r="J261" s="679"/>
      <c r="K261" s="679"/>
      <c r="L261" s="679"/>
      <c r="M261" s="679"/>
      <c r="N261" s="679"/>
      <c r="O261" s="679"/>
      <c r="P261" s="679"/>
      <c r="Q261" s="679"/>
      <c r="R261" s="679"/>
      <c r="S261" s="679"/>
      <c r="T261" s="679"/>
      <c r="U261" s="679"/>
      <c r="V261" s="679"/>
      <c r="W261" s="679"/>
      <c r="X261" s="679"/>
      <c r="Y261" s="679"/>
      <c r="Z261" s="679"/>
      <c r="AA261" s="679"/>
      <c r="AB261" s="679"/>
      <c r="AC261" s="679"/>
      <c r="AD261" s="679"/>
      <c r="AE261" s="679"/>
      <c r="AF261" s="679"/>
      <c r="AG261" s="679"/>
      <c r="AH261" s="679"/>
      <c r="AI261" s="679"/>
      <c r="AJ261" s="679"/>
    </row>
    <row r="262" spans="1:60" ht="15.6">
      <c r="A262" s="662"/>
      <c r="B262" s="681"/>
      <c r="C262" s="679"/>
      <c r="D262" s="679"/>
      <c r="E262" s="679"/>
      <c r="F262" s="679"/>
      <c r="G262" s="679"/>
      <c r="H262" s="679"/>
      <c r="I262" s="679"/>
      <c r="J262" s="679"/>
      <c r="K262" s="679"/>
      <c r="L262" s="679"/>
      <c r="M262" s="679"/>
      <c r="N262" s="679"/>
      <c r="O262" s="679"/>
      <c r="P262" s="679"/>
      <c r="Q262" s="679"/>
      <c r="R262" s="679"/>
      <c r="S262" s="679"/>
      <c r="T262" s="679"/>
      <c r="U262" s="679"/>
      <c r="V262" s="679"/>
      <c r="W262" s="679"/>
      <c r="X262" s="679"/>
      <c r="Y262" s="679"/>
      <c r="Z262" s="679"/>
      <c r="AA262" s="679"/>
      <c r="AB262" s="679"/>
      <c r="AC262" s="679"/>
      <c r="AD262" s="679"/>
      <c r="AE262" s="679"/>
      <c r="AF262" s="679"/>
      <c r="AG262" s="679"/>
      <c r="AH262" s="679"/>
      <c r="AI262" s="679"/>
      <c r="AJ262" s="679"/>
    </row>
    <row r="263" spans="1:60" ht="15.6">
      <c r="A263" s="662"/>
      <c r="B263" s="681"/>
      <c r="C263" s="679"/>
      <c r="D263" s="679"/>
      <c r="E263" s="679"/>
      <c r="F263" s="679"/>
      <c r="G263" s="679"/>
      <c r="H263" s="679"/>
      <c r="I263" s="679"/>
      <c r="J263" s="679"/>
      <c r="K263" s="679"/>
      <c r="L263" s="679"/>
      <c r="M263" s="679"/>
      <c r="N263" s="679"/>
      <c r="O263" s="679"/>
      <c r="P263" s="679"/>
      <c r="Q263" s="679"/>
      <c r="R263" s="679"/>
      <c r="S263" s="679"/>
      <c r="T263" s="679"/>
      <c r="U263" s="679"/>
      <c r="V263" s="679"/>
      <c r="W263" s="679"/>
      <c r="X263" s="679"/>
      <c r="Y263" s="679"/>
      <c r="Z263" s="679"/>
      <c r="AA263" s="679"/>
      <c r="AB263" s="679"/>
      <c r="AC263" s="679"/>
      <c r="AD263" s="679"/>
      <c r="AE263" s="679"/>
      <c r="AF263" s="679"/>
      <c r="AG263" s="679"/>
      <c r="AH263" s="679"/>
      <c r="AI263" s="679"/>
      <c r="AJ263" s="679"/>
    </row>
    <row r="264" spans="1:60" ht="15.6">
      <c r="A264" s="662"/>
      <c r="B264" s="681"/>
      <c r="C264" s="679"/>
      <c r="D264" s="679"/>
      <c r="E264" s="679"/>
      <c r="F264" s="679"/>
      <c r="G264" s="679"/>
      <c r="H264" s="679"/>
      <c r="I264" s="679"/>
      <c r="J264" s="679"/>
      <c r="K264" s="679"/>
      <c r="L264" s="679"/>
      <c r="M264" s="679"/>
      <c r="N264" s="679"/>
      <c r="O264" s="679"/>
      <c r="P264" s="679"/>
      <c r="Q264" s="679"/>
      <c r="R264" s="679"/>
      <c r="S264" s="679"/>
      <c r="T264" s="679"/>
      <c r="U264" s="679"/>
      <c r="V264" s="679"/>
      <c r="W264" s="679"/>
      <c r="X264" s="679"/>
      <c r="Y264" s="679"/>
      <c r="Z264" s="679"/>
      <c r="AA264" s="679"/>
      <c r="AB264" s="679"/>
      <c r="AC264" s="679"/>
      <c r="AD264" s="679"/>
      <c r="AE264" s="679"/>
      <c r="AF264" s="679"/>
      <c r="AG264" s="679"/>
      <c r="AH264" s="679"/>
      <c r="AI264" s="679"/>
      <c r="AJ264" s="679"/>
    </row>
    <row r="265" spans="1:60" ht="15.6">
      <c r="A265" s="662"/>
      <c r="B265" s="681"/>
      <c r="C265" s="679"/>
      <c r="D265" s="679"/>
      <c r="E265" s="679"/>
      <c r="F265" s="679"/>
      <c r="G265" s="679"/>
      <c r="H265" s="679"/>
      <c r="I265" s="679"/>
      <c r="J265" s="679"/>
      <c r="K265" s="679"/>
      <c r="L265" s="679"/>
      <c r="M265" s="679"/>
      <c r="N265" s="679"/>
      <c r="O265" s="679"/>
      <c r="P265" s="679"/>
      <c r="Q265" s="679"/>
      <c r="R265" s="679"/>
      <c r="S265" s="679"/>
      <c r="T265" s="679"/>
      <c r="U265" s="679"/>
      <c r="V265" s="679"/>
      <c r="W265" s="679"/>
      <c r="X265" s="679"/>
      <c r="Y265" s="679"/>
      <c r="Z265" s="679"/>
      <c r="AA265" s="679"/>
      <c r="AB265" s="679"/>
      <c r="AC265" s="679"/>
      <c r="AD265" s="679"/>
      <c r="AE265" s="679"/>
      <c r="AF265" s="679"/>
      <c r="AG265" s="679"/>
      <c r="AH265" s="679"/>
      <c r="AI265" s="679"/>
      <c r="AJ265" s="679"/>
    </row>
    <row r="266" spans="1:60" ht="18">
      <c r="A266" s="662"/>
      <c r="B266" s="1101" t="s">
        <v>110</v>
      </c>
      <c r="C266" s="1101"/>
      <c r="D266" s="1101"/>
      <c r="E266" s="1101"/>
      <c r="F266" s="1101"/>
      <c r="G266" s="1101"/>
      <c r="H266" s="1101"/>
      <c r="I266" s="1101"/>
      <c r="J266" s="1101"/>
      <c r="K266" s="1101"/>
      <c r="L266" s="1101"/>
      <c r="M266" s="1101"/>
      <c r="N266" s="1101"/>
      <c r="O266" s="1101"/>
      <c r="P266" s="1101"/>
      <c r="Q266" s="1101"/>
      <c r="R266" s="1101"/>
      <c r="S266" s="1101"/>
      <c r="T266" s="1101"/>
      <c r="U266" s="1101"/>
      <c r="V266" s="1101"/>
      <c r="W266" s="1101"/>
      <c r="X266" s="1101"/>
      <c r="Y266" s="679"/>
      <c r="Z266" s="679"/>
      <c r="AA266" s="679"/>
      <c r="AB266" s="679"/>
      <c r="AC266" s="679"/>
      <c r="AD266" s="679"/>
      <c r="AE266" s="679"/>
      <c r="AF266" s="679"/>
      <c r="AG266" s="679"/>
      <c r="AH266" s="679"/>
      <c r="AI266" s="679"/>
      <c r="AJ266" s="679"/>
    </row>
    <row r="267" spans="1:60" ht="18">
      <c r="A267" s="656"/>
      <c r="B267" s="1103" t="s">
        <v>4726</v>
      </c>
      <c r="C267" s="1103"/>
      <c r="D267" s="1103"/>
      <c r="E267" s="1103"/>
      <c r="F267" s="1103"/>
      <c r="G267" s="1103"/>
      <c r="H267" s="1103"/>
      <c r="I267" s="1103"/>
      <c r="J267" s="1103"/>
      <c r="K267" s="1103"/>
      <c r="L267" s="1103"/>
      <c r="M267" s="1103"/>
      <c r="N267" s="1103"/>
      <c r="O267" s="1103"/>
      <c r="P267" s="1103"/>
      <c r="Q267" s="1103"/>
      <c r="R267" s="1103"/>
      <c r="S267" s="1103"/>
      <c r="T267" s="1103"/>
      <c r="U267" s="1103"/>
      <c r="V267" s="1103"/>
      <c r="W267" s="1103"/>
      <c r="X267" s="1103"/>
      <c r="Y267" s="660"/>
      <c r="Z267" s="660"/>
      <c r="AA267" s="660"/>
      <c r="AB267" s="660"/>
      <c r="AC267" s="660"/>
      <c r="AD267" s="660"/>
      <c r="AE267" s="673"/>
      <c r="AF267" s="673"/>
      <c r="AG267" s="673"/>
      <c r="AH267" s="673"/>
      <c r="AI267" s="659"/>
      <c r="AJ267" s="659"/>
    </row>
    <row r="268" spans="1:60" ht="18">
      <c r="A268" s="625"/>
      <c r="B268" s="1104" t="s">
        <v>106</v>
      </c>
      <c r="C268" s="1104"/>
      <c r="D268" s="1104"/>
      <c r="E268" s="1104"/>
      <c r="F268" s="1104"/>
      <c r="G268" s="1104"/>
      <c r="H268" s="1104"/>
      <c r="I268" s="1104"/>
      <c r="J268" s="1104"/>
      <c r="K268" s="1104"/>
      <c r="L268" s="1104"/>
      <c r="M268" s="1104"/>
      <c r="N268" s="1104"/>
      <c r="O268" s="1104"/>
      <c r="P268" s="1104"/>
      <c r="Q268" s="1104"/>
      <c r="R268" s="1104"/>
      <c r="S268" s="1104"/>
      <c r="T268" s="1104"/>
      <c r="U268" s="1104"/>
      <c r="V268" s="1104"/>
      <c r="W268" s="1104"/>
      <c r="X268" s="671"/>
      <c r="Y268" s="671"/>
      <c r="Z268" s="671"/>
      <c r="AA268" s="671"/>
      <c r="AB268" s="671"/>
      <c r="AC268" s="671"/>
      <c r="AD268" s="671"/>
    </row>
    <row r="269" spans="1:60" ht="15.6">
      <c r="A269" s="1127" t="s">
        <v>1404</v>
      </c>
      <c r="B269" s="1106" t="s">
        <v>107</v>
      </c>
      <c r="C269" s="1107" t="s">
        <v>113</v>
      </c>
      <c r="D269" s="1107" t="s">
        <v>114</v>
      </c>
      <c r="E269" s="1128" t="s">
        <v>115</v>
      </c>
      <c r="F269" s="1129"/>
      <c r="G269" s="1129"/>
      <c r="H269" s="1130"/>
      <c r="I269" s="1126" t="s">
        <v>163</v>
      </c>
      <c r="J269" s="1126"/>
      <c r="K269" s="1126"/>
      <c r="L269" s="1126"/>
      <c r="M269" s="1126"/>
      <c r="N269" s="1126"/>
      <c r="O269" s="1126"/>
      <c r="P269" s="1126"/>
      <c r="Q269" s="1126"/>
      <c r="R269" s="1126"/>
      <c r="S269" s="1126"/>
      <c r="T269" s="1126"/>
      <c r="U269" s="1126"/>
      <c r="V269" s="1126"/>
      <c r="W269" s="1126"/>
      <c r="X269" s="1126"/>
      <c r="Y269" s="1126"/>
      <c r="Z269" s="1126"/>
      <c r="AA269" s="1126"/>
      <c r="AB269" s="1126"/>
      <c r="AC269" s="1126"/>
      <c r="AD269" s="1126"/>
      <c r="AE269" s="1126"/>
      <c r="AF269" s="1126"/>
      <c r="AG269" s="1126"/>
      <c r="AH269" s="1126"/>
      <c r="AI269" s="1126"/>
      <c r="AJ269" s="1126"/>
      <c r="AK269" s="1126"/>
      <c r="AL269" s="1126"/>
      <c r="AM269" s="1126"/>
      <c r="AN269" s="1126"/>
      <c r="AO269" s="1126"/>
      <c r="AP269" s="1126"/>
      <c r="AQ269" s="1126"/>
      <c r="AR269" s="1126"/>
      <c r="AS269" s="1126"/>
      <c r="AT269" s="1126"/>
      <c r="AU269" s="1126"/>
      <c r="AV269" s="1126"/>
      <c r="AW269" s="1126"/>
      <c r="AX269" s="1126"/>
      <c r="AY269" s="1126"/>
      <c r="AZ269" s="1126"/>
      <c r="BA269" s="1126"/>
      <c r="BB269" s="1126"/>
      <c r="BC269" s="1126"/>
      <c r="BD269" s="1126"/>
      <c r="BE269" s="1126"/>
      <c r="BF269" s="1126"/>
      <c r="BG269" s="1126"/>
      <c r="BH269" s="1126"/>
    </row>
    <row r="270" spans="1:60" ht="15.6">
      <c r="A270" s="1127"/>
      <c r="B270" s="1106"/>
      <c r="C270" s="1107"/>
      <c r="D270" s="1107"/>
      <c r="E270" s="1131"/>
      <c r="F270" s="1132"/>
      <c r="G270" s="1132"/>
      <c r="H270" s="1133"/>
      <c r="I270" s="1124" t="s">
        <v>1451</v>
      </c>
      <c r="J270" s="1125"/>
      <c r="K270" s="1125"/>
      <c r="L270" s="1125"/>
      <c r="M270" s="1124" t="s">
        <v>1439</v>
      </c>
      <c r="N270" s="1125"/>
      <c r="O270" s="1125"/>
      <c r="P270" s="1125"/>
      <c r="Q270" s="1124" t="s">
        <v>1438</v>
      </c>
      <c r="R270" s="1125"/>
      <c r="S270" s="1125"/>
      <c r="T270" s="1123"/>
      <c r="U270" s="1124" t="s">
        <v>1475</v>
      </c>
      <c r="V270" s="1125"/>
      <c r="W270" s="1125"/>
      <c r="X270" s="1123"/>
      <c r="Y270" s="1124" t="s">
        <v>1465</v>
      </c>
      <c r="Z270" s="1125"/>
      <c r="AA270" s="1125"/>
      <c r="AB270" s="1125"/>
      <c r="AC270" s="1124" t="s">
        <v>118</v>
      </c>
      <c r="AD270" s="1125"/>
      <c r="AE270" s="1125"/>
      <c r="AF270" s="1125"/>
      <c r="AG270" s="1124" t="s">
        <v>1450</v>
      </c>
      <c r="AH270" s="1125"/>
      <c r="AI270" s="1125"/>
      <c r="AJ270" s="1125"/>
      <c r="AK270" s="1124" t="s">
        <v>1660</v>
      </c>
      <c r="AL270" s="1125"/>
      <c r="AM270" s="1125"/>
      <c r="AN270" s="1125"/>
      <c r="AO270" s="1124" t="s">
        <v>1642</v>
      </c>
      <c r="AP270" s="1125"/>
      <c r="AQ270" s="1125"/>
      <c r="AR270" s="1125"/>
      <c r="AS270" s="1124" t="s">
        <v>1657</v>
      </c>
      <c r="AT270" s="1125"/>
      <c r="AU270" s="1125"/>
      <c r="AV270" s="1125"/>
      <c r="AW270" s="1124" t="s">
        <v>1639</v>
      </c>
      <c r="AX270" s="1125"/>
      <c r="AY270" s="1125"/>
      <c r="AZ270" s="1125"/>
      <c r="BA270" s="1124" t="s">
        <v>1697</v>
      </c>
      <c r="BB270" s="1125"/>
      <c r="BC270" s="1125"/>
      <c r="BD270" s="1125"/>
      <c r="BE270" s="1126" t="s">
        <v>3654</v>
      </c>
      <c r="BF270" s="1126"/>
      <c r="BG270" s="1126"/>
      <c r="BH270" s="1126"/>
    </row>
    <row r="271" spans="1:60" ht="15.6">
      <c r="A271" s="1127"/>
      <c r="B271" s="1106"/>
      <c r="C271" s="1107"/>
      <c r="D271" s="1107"/>
      <c r="E271" s="1115" t="s">
        <v>120</v>
      </c>
      <c r="F271" s="1116"/>
      <c r="G271" s="1115" t="s">
        <v>121</v>
      </c>
      <c r="H271" s="1123"/>
      <c r="I271" s="1115" t="s">
        <v>120</v>
      </c>
      <c r="J271" s="1116"/>
      <c r="K271" s="1115" t="s">
        <v>121</v>
      </c>
      <c r="L271" s="1123"/>
      <c r="M271" s="1115" t="s">
        <v>120</v>
      </c>
      <c r="N271" s="1116"/>
      <c r="O271" s="1115" t="s">
        <v>121</v>
      </c>
      <c r="P271" s="1123"/>
      <c r="Q271" s="1115" t="s">
        <v>120</v>
      </c>
      <c r="R271" s="1116"/>
      <c r="S271" s="1115" t="s">
        <v>121</v>
      </c>
      <c r="T271" s="1123"/>
      <c r="U271" s="1115" t="s">
        <v>120</v>
      </c>
      <c r="V271" s="1116"/>
      <c r="W271" s="1115" t="s">
        <v>121</v>
      </c>
      <c r="X271" s="1123"/>
      <c r="Y271" s="1115" t="s">
        <v>120</v>
      </c>
      <c r="Z271" s="1116"/>
      <c r="AA271" s="1115" t="s">
        <v>121</v>
      </c>
      <c r="AB271" s="1123"/>
      <c r="AC271" s="1115" t="s">
        <v>120</v>
      </c>
      <c r="AD271" s="1116"/>
      <c r="AE271" s="1115" t="s">
        <v>121</v>
      </c>
      <c r="AF271" s="1123"/>
      <c r="AG271" s="1115" t="s">
        <v>120</v>
      </c>
      <c r="AH271" s="1116"/>
      <c r="AI271" s="1115" t="s">
        <v>121</v>
      </c>
      <c r="AJ271" s="1123"/>
      <c r="AK271" s="1115" t="s">
        <v>120</v>
      </c>
      <c r="AL271" s="1116"/>
      <c r="AM271" s="1115" t="s">
        <v>121</v>
      </c>
      <c r="AN271" s="1123"/>
      <c r="AO271" s="1115" t="s">
        <v>120</v>
      </c>
      <c r="AP271" s="1116"/>
      <c r="AQ271" s="1115" t="s">
        <v>121</v>
      </c>
      <c r="AR271" s="1123"/>
      <c r="AS271" s="1115" t="s">
        <v>120</v>
      </c>
      <c r="AT271" s="1116"/>
      <c r="AU271" s="1115" t="s">
        <v>121</v>
      </c>
      <c r="AV271" s="1123"/>
      <c r="AW271" s="1115" t="s">
        <v>120</v>
      </c>
      <c r="AX271" s="1116"/>
      <c r="AY271" s="1115" t="s">
        <v>121</v>
      </c>
      <c r="AZ271" s="1123"/>
      <c r="BA271" s="1115" t="s">
        <v>120</v>
      </c>
      <c r="BB271" s="1116"/>
      <c r="BC271" s="1115" t="s">
        <v>121</v>
      </c>
      <c r="BD271" s="1123"/>
      <c r="BE271" s="1115" t="s">
        <v>120</v>
      </c>
      <c r="BF271" s="1116"/>
      <c r="BG271" s="1115" t="s">
        <v>121</v>
      </c>
      <c r="BH271" s="1123"/>
    </row>
    <row r="272" spans="1:60" ht="101.4">
      <c r="A272" s="1127"/>
      <c r="B272" s="1106"/>
      <c r="C272" s="1107"/>
      <c r="D272" s="1107"/>
      <c r="E272" s="847" t="s">
        <v>122</v>
      </c>
      <c r="F272" s="848" t="s">
        <v>123</v>
      </c>
      <c r="G272" s="847" t="s">
        <v>124</v>
      </c>
      <c r="H272" s="848" t="s">
        <v>123</v>
      </c>
      <c r="I272" s="847" t="s">
        <v>122</v>
      </c>
      <c r="J272" s="848" t="s">
        <v>123</v>
      </c>
      <c r="K272" s="847" t="s">
        <v>124</v>
      </c>
      <c r="L272" s="848" t="s">
        <v>123</v>
      </c>
      <c r="M272" s="847" t="s">
        <v>122</v>
      </c>
      <c r="N272" s="848" t="s">
        <v>123</v>
      </c>
      <c r="O272" s="847" t="s">
        <v>124</v>
      </c>
      <c r="P272" s="848" t="s">
        <v>123</v>
      </c>
      <c r="Q272" s="847" t="s">
        <v>122</v>
      </c>
      <c r="R272" s="848" t="s">
        <v>123</v>
      </c>
      <c r="S272" s="847" t="s">
        <v>124</v>
      </c>
      <c r="T272" s="848" t="s">
        <v>123</v>
      </c>
      <c r="U272" s="847" t="s">
        <v>122</v>
      </c>
      <c r="V272" s="848" t="s">
        <v>123</v>
      </c>
      <c r="W272" s="847" t="s">
        <v>124</v>
      </c>
      <c r="X272" s="848" t="s">
        <v>123</v>
      </c>
      <c r="Y272" s="847" t="s">
        <v>122</v>
      </c>
      <c r="Z272" s="848" t="s">
        <v>123</v>
      </c>
      <c r="AA272" s="847" t="s">
        <v>124</v>
      </c>
      <c r="AB272" s="848" t="s">
        <v>123</v>
      </c>
      <c r="AC272" s="847" t="s">
        <v>122</v>
      </c>
      <c r="AD272" s="848" t="s">
        <v>123</v>
      </c>
      <c r="AE272" s="847" t="s">
        <v>124</v>
      </c>
      <c r="AF272" s="848" t="s">
        <v>123</v>
      </c>
      <c r="AG272" s="847" t="s">
        <v>122</v>
      </c>
      <c r="AH272" s="848" t="s">
        <v>123</v>
      </c>
      <c r="AI272" s="847" t="s">
        <v>124</v>
      </c>
      <c r="AJ272" s="848" t="s">
        <v>123</v>
      </c>
      <c r="AK272" s="847" t="s">
        <v>122</v>
      </c>
      <c r="AL272" s="848" t="s">
        <v>123</v>
      </c>
      <c r="AM272" s="847" t="s">
        <v>124</v>
      </c>
      <c r="AN272" s="848" t="s">
        <v>123</v>
      </c>
      <c r="AO272" s="847" t="s">
        <v>122</v>
      </c>
      <c r="AP272" s="848" t="s">
        <v>123</v>
      </c>
      <c r="AQ272" s="847" t="s">
        <v>124</v>
      </c>
      <c r="AR272" s="848" t="s">
        <v>123</v>
      </c>
      <c r="AS272" s="847" t="s">
        <v>122</v>
      </c>
      <c r="AT272" s="848" t="s">
        <v>123</v>
      </c>
      <c r="AU272" s="847" t="s">
        <v>124</v>
      </c>
      <c r="AV272" s="848" t="s">
        <v>123</v>
      </c>
      <c r="AW272" s="847" t="s">
        <v>122</v>
      </c>
      <c r="AX272" s="848" t="s">
        <v>123</v>
      </c>
      <c r="AY272" s="847" t="s">
        <v>124</v>
      </c>
      <c r="AZ272" s="848" t="s">
        <v>123</v>
      </c>
      <c r="BA272" s="847" t="s">
        <v>122</v>
      </c>
      <c r="BB272" s="848" t="s">
        <v>123</v>
      </c>
      <c r="BC272" s="847" t="s">
        <v>124</v>
      </c>
      <c r="BD272" s="848" t="s">
        <v>123</v>
      </c>
      <c r="BE272" s="847" t="s">
        <v>122</v>
      </c>
      <c r="BF272" s="848" t="s">
        <v>123</v>
      </c>
      <c r="BG272" s="847" t="s">
        <v>124</v>
      </c>
      <c r="BH272" s="848" t="s">
        <v>123</v>
      </c>
    </row>
    <row r="273" spans="1:60" ht="52.2">
      <c r="A273" s="854"/>
      <c r="B273" s="850" t="s">
        <v>4691</v>
      </c>
      <c r="C273" s="851" t="s">
        <v>4692</v>
      </c>
      <c r="D273" s="851" t="s">
        <v>4693</v>
      </c>
      <c r="E273" s="851" t="s">
        <v>4694</v>
      </c>
      <c r="F273" s="851" t="s">
        <v>4695</v>
      </c>
      <c r="G273" s="851" t="s">
        <v>4696</v>
      </c>
      <c r="H273" s="851" t="s">
        <v>4697</v>
      </c>
      <c r="I273" s="851" t="s">
        <v>4698</v>
      </c>
      <c r="J273" s="851" t="s">
        <v>4699</v>
      </c>
      <c r="K273" s="851" t="s">
        <v>4700</v>
      </c>
      <c r="L273" s="851" t="s">
        <v>4701</v>
      </c>
      <c r="M273" s="851" t="s">
        <v>4702</v>
      </c>
      <c r="N273" s="851" t="s">
        <v>4703</v>
      </c>
      <c r="O273" s="851" t="s">
        <v>4704</v>
      </c>
      <c r="P273" s="851" t="s">
        <v>4705</v>
      </c>
      <c r="Q273" s="851" t="s">
        <v>4706</v>
      </c>
      <c r="R273" s="851" t="s">
        <v>4707</v>
      </c>
      <c r="S273" s="851" t="s">
        <v>4708</v>
      </c>
      <c r="T273" s="851" t="s">
        <v>4709</v>
      </c>
      <c r="U273" s="851" t="s">
        <v>4710</v>
      </c>
      <c r="V273" s="851" t="s">
        <v>4711</v>
      </c>
      <c r="W273" s="851" t="s">
        <v>4712</v>
      </c>
      <c r="X273" s="851" t="s">
        <v>4713</v>
      </c>
      <c r="Y273" s="851" t="s">
        <v>4714</v>
      </c>
      <c r="Z273" s="851" t="s">
        <v>4715</v>
      </c>
      <c r="AA273" s="851" t="s">
        <v>4716</v>
      </c>
      <c r="AB273" s="851" t="s">
        <v>4717</v>
      </c>
      <c r="AC273" s="851" t="s">
        <v>4718</v>
      </c>
      <c r="AD273" s="851" t="s">
        <v>4719</v>
      </c>
      <c r="AE273" s="851" t="s">
        <v>4720</v>
      </c>
      <c r="AF273" s="851" t="s">
        <v>4721</v>
      </c>
      <c r="AG273" s="851" t="s">
        <v>4722</v>
      </c>
      <c r="AH273" s="851" t="s">
        <v>4723</v>
      </c>
      <c r="AI273" s="851" t="s">
        <v>4724</v>
      </c>
      <c r="AJ273" s="851" t="s">
        <v>4725</v>
      </c>
      <c r="AK273" s="851" t="s">
        <v>4718</v>
      </c>
      <c r="AL273" s="851" t="s">
        <v>4719</v>
      </c>
      <c r="AM273" s="851" t="s">
        <v>4720</v>
      </c>
      <c r="AN273" s="851" t="s">
        <v>4721</v>
      </c>
      <c r="AO273" s="851" t="s">
        <v>4722</v>
      </c>
      <c r="AP273" s="851" t="s">
        <v>4723</v>
      </c>
      <c r="AQ273" s="851" t="s">
        <v>4724</v>
      </c>
      <c r="AR273" s="851" t="s">
        <v>4725</v>
      </c>
      <c r="AS273" s="851" t="s">
        <v>4718</v>
      </c>
      <c r="AT273" s="851" t="s">
        <v>4719</v>
      </c>
      <c r="AU273" s="851" t="s">
        <v>4720</v>
      </c>
      <c r="AV273" s="851" t="s">
        <v>4721</v>
      </c>
      <c r="AW273" s="851" t="s">
        <v>4722</v>
      </c>
      <c r="AX273" s="851" t="s">
        <v>4723</v>
      </c>
      <c r="AY273" s="851" t="s">
        <v>4724</v>
      </c>
      <c r="AZ273" s="851" t="s">
        <v>4725</v>
      </c>
      <c r="BA273" s="851" t="s">
        <v>4718</v>
      </c>
      <c r="BB273" s="851" t="s">
        <v>4719</v>
      </c>
      <c r="BC273" s="851" t="s">
        <v>4720</v>
      </c>
      <c r="BD273" s="851" t="s">
        <v>4721</v>
      </c>
      <c r="BE273" s="851" t="s">
        <v>4722</v>
      </c>
      <c r="BF273" s="851" t="s">
        <v>4723</v>
      </c>
      <c r="BG273" s="851" t="s">
        <v>4724</v>
      </c>
      <c r="BH273" s="851" t="s">
        <v>4725</v>
      </c>
    </row>
    <row r="274" spans="1:60" ht="15.6">
      <c r="A274" s="664">
        <v>1</v>
      </c>
      <c r="B274" s="676"/>
      <c r="C274" s="665"/>
      <c r="D274" s="665"/>
      <c r="E274" s="665"/>
      <c r="F274" s="665"/>
      <c r="G274" s="665"/>
      <c r="H274" s="665"/>
      <c r="I274" s="665"/>
      <c r="J274" s="665"/>
      <c r="K274" s="665"/>
      <c r="L274" s="665"/>
      <c r="M274" s="665"/>
      <c r="N274" s="665"/>
      <c r="O274" s="665"/>
      <c r="P274" s="665"/>
      <c r="Q274" s="665"/>
      <c r="R274" s="665"/>
      <c r="S274" s="665"/>
      <c r="T274" s="665"/>
      <c r="U274" s="665"/>
      <c r="V274" s="665"/>
      <c r="W274" s="665"/>
      <c r="X274" s="665"/>
      <c r="Y274" s="665"/>
      <c r="Z274" s="665"/>
      <c r="AA274" s="665"/>
      <c r="AB274" s="665"/>
      <c r="AC274" s="665"/>
      <c r="AD274" s="665"/>
      <c r="AE274" s="665"/>
      <c r="AF274" s="665"/>
      <c r="AG274" s="665"/>
      <c r="AH274" s="665"/>
      <c r="AI274" s="665"/>
      <c r="AJ274" s="665"/>
      <c r="AK274" s="665"/>
      <c r="AL274" s="665"/>
      <c r="AM274" s="665"/>
      <c r="AN274" s="665"/>
      <c r="AO274" s="665"/>
      <c r="AP274" s="665"/>
      <c r="AQ274" s="665"/>
      <c r="AR274" s="665"/>
      <c r="AS274" s="665"/>
      <c r="AT274" s="665"/>
      <c r="AU274" s="665"/>
      <c r="AV274" s="665"/>
      <c r="AW274" s="665"/>
      <c r="AX274" s="665"/>
      <c r="AY274" s="665"/>
      <c r="AZ274" s="665"/>
      <c r="BA274" s="665"/>
      <c r="BB274" s="665"/>
      <c r="BC274" s="665"/>
      <c r="BD274" s="665"/>
      <c r="BE274" s="665"/>
      <c r="BF274" s="665"/>
      <c r="BG274" s="665"/>
      <c r="BH274" s="665"/>
    </row>
    <row r="275" spans="1:60" ht="31.2">
      <c r="A275" s="664">
        <v>2</v>
      </c>
      <c r="B275" s="678" t="s">
        <v>132</v>
      </c>
      <c r="C275" s="665"/>
      <c r="D275" s="665"/>
      <c r="E275" s="665"/>
      <c r="F275" s="665"/>
      <c r="G275" s="665"/>
      <c r="H275" s="665"/>
      <c r="I275" s="665"/>
      <c r="J275" s="665"/>
      <c r="K275" s="665"/>
      <c r="L275" s="665"/>
      <c r="M275" s="665"/>
      <c r="N275" s="665"/>
      <c r="O275" s="665"/>
      <c r="P275" s="665"/>
      <c r="Q275" s="665"/>
      <c r="R275" s="665"/>
      <c r="S275" s="665"/>
      <c r="T275" s="665"/>
      <c r="U275" s="665"/>
      <c r="V275" s="665"/>
      <c r="W275" s="665"/>
      <c r="X275" s="665"/>
      <c r="Y275" s="665"/>
      <c r="Z275" s="665"/>
      <c r="AA275" s="665"/>
      <c r="AB275" s="665"/>
      <c r="AC275" s="665"/>
      <c r="AD275" s="665"/>
      <c r="AE275" s="665"/>
      <c r="AF275" s="665"/>
      <c r="AG275" s="665"/>
      <c r="AH275" s="665"/>
      <c r="AI275" s="665"/>
      <c r="AJ275" s="665"/>
      <c r="AK275" s="665"/>
      <c r="AL275" s="665"/>
      <c r="AM275" s="665"/>
      <c r="AN275" s="665"/>
      <c r="AO275" s="665"/>
      <c r="AP275" s="665"/>
      <c r="AQ275" s="665"/>
      <c r="AR275" s="665"/>
      <c r="AS275" s="665"/>
      <c r="AT275" s="665"/>
      <c r="AU275" s="665"/>
      <c r="AV275" s="665"/>
      <c r="AW275" s="665"/>
      <c r="AX275" s="665"/>
      <c r="AY275" s="665"/>
      <c r="AZ275" s="665"/>
      <c r="BA275" s="665"/>
      <c r="BB275" s="665"/>
      <c r="BC275" s="665"/>
      <c r="BD275" s="665"/>
      <c r="BE275" s="665"/>
      <c r="BF275" s="665"/>
      <c r="BG275" s="665"/>
      <c r="BH275" s="665"/>
    </row>
    <row r="283" spans="1:60" ht="18">
      <c r="A283" s="662"/>
      <c r="B283" s="1101" t="s">
        <v>110</v>
      </c>
      <c r="C283" s="1101"/>
      <c r="D283" s="1101"/>
      <c r="E283" s="1101"/>
      <c r="F283" s="1101"/>
      <c r="G283" s="1101"/>
      <c r="H283" s="1101"/>
      <c r="I283" s="1101"/>
      <c r="J283" s="1101"/>
      <c r="K283" s="1101"/>
      <c r="L283" s="1101"/>
      <c r="M283" s="1101"/>
      <c r="N283" s="1101"/>
      <c r="O283" s="1101"/>
      <c r="P283" s="1101"/>
      <c r="Q283" s="1101"/>
      <c r="R283" s="1101"/>
      <c r="S283" s="1101"/>
      <c r="T283" s="1101"/>
      <c r="U283" s="1101"/>
      <c r="V283" s="1101"/>
      <c r="W283" s="1101"/>
      <c r="X283" s="1101"/>
      <c r="Y283" s="679"/>
      <c r="Z283" s="679"/>
      <c r="AA283" s="679"/>
      <c r="AB283" s="679"/>
      <c r="AC283" s="679"/>
      <c r="AD283" s="679"/>
      <c r="AE283" s="679"/>
      <c r="AF283" s="679"/>
      <c r="AG283" s="679"/>
      <c r="AH283" s="679"/>
      <c r="AI283" s="679"/>
      <c r="AJ283" s="679"/>
    </row>
    <row r="284" spans="1:60" ht="18">
      <c r="A284" s="656"/>
      <c r="B284" s="1103" t="s">
        <v>4726</v>
      </c>
      <c r="C284" s="1103"/>
      <c r="D284" s="1103"/>
      <c r="E284" s="1103"/>
      <c r="F284" s="1103"/>
      <c r="G284" s="1103"/>
      <c r="H284" s="1103"/>
      <c r="I284" s="1103"/>
      <c r="J284" s="1103"/>
      <c r="K284" s="1103"/>
      <c r="L284" s="1103"/>
      <c r="M284" s="1103"/>
      <c r="N284" s="1103"/>
      <c r="O284" s="1103"/>
      <c r="P284" s="1103"/>
      <c r="Q284" s="1103"/>
      <c r="R284" s="1103"/>
      <c r="S284" s="1103"/>
      <c r="T284" s="1103"/>
      <c r="U284" s="1103"/>
      <c r="V284" s="1103"/>
      <c r="W284" s="1103"/>
      <c r="X284" s="1103"/>
      <c r="Y284" s="660"/>
      <c r="Z284" s="660"/>
      <c r="AA284" s="660"/>
      <c r="AB284" s="660"/>
      <c r="AC284" s="660"/>
      <c r="AD284" s="660"/>
      <c r="AE284" s="673"/>
      <c r="AF284" s="673"/>
      <c r="AG284" s="673"/>
      <c r="AH284" s="673"/>
      <c r="AI284" s="659"/>
      <c r="AJ284" s="659"/>
    </row>
    <row r="285" spans="1:60" ht="18">
      <c r="A285" s="662"/>
      <c r="B285" s="1104" t="s">
        <v>106</v>
      </c>
      <c r="C285" s="1104"/>
      <c r="D285" s="1104"/>
      <c r="E285" s="1104"/>
      <c r="F285" s="1104"/>
      <c r="G285" s="1104"/>
      <c r="H285" s="1104"/>
      <c r="I285" s="1104"/>
      <c r="J285" s="1104"/>
      <c r="K285" s="1104"/>
      <c r="L285" s="1104"/>
      <c r="M285" s="1104"/>
      <c r="N285" s="1104"/>
      <c r="O285" s="1104"/>
      <c r="P285" s="1104"/>
      <c r="Q285" s="1104"/>
      <c r="R285" s="1104"/>
      <c r="S285" s="1104"/>
      <c r="T285" s="1104"/>
      <c r="U285" s="1104"/>
      <c r="V285" s="1104"/>
      <c r="W285" s="1104"/>
      <c r="X285" s="679"/>
      <c r="Y285" s="679"/>
      <c r="Z285" s="679"/>
      <c r="AA285" s="679"/>
      <c r="AB285" s="679"/>
      <c r="AC285" s="679"/>
      <c r="AD285" s="679"/>
      <c r="AE285" s="679"/>
      <c r="AF285" s="679"/>
      <c r="AG285" s="679"/>
      <c r="AH285" s="679"/>
      <c r="AI285" s="679"/>
      <c r="AJ285" s="679"/>
    </row>
    <row r="286" spans="1:60" ht="15.6">
      <c r="A286" s="1127" t="s">
        <v>1404</v>
      </c>
      <c r="B286" s="1106" t="s">
        <v>107</v>
      </c>
      <c r="C286" s="1107" t="s">
        <v>113</v>
      </c>
      <c r="D286" s="1107" t="s">
        <v>114</v>
      </c>
      <c r="E286" s="1128" t="s">
        <v>115</v>
      </c>
      <c r="F286" s="1129"/>
      <c r="G286" s="1129"/>
      <c r="H286" s="1130"/>
      <c r="I286" s="1126" t="s">
        <v>163</v>
      </c>
      <c r="J286" s="1126"/>
      <c r="K286" s="1126"/>
      <c r="L286" s="1126"/>
      <c r="M286" s="1126"/>
      <c r="N286" s="1126"/>
      <c r="O286" s="1126"/>
      <c r="P286" s="1126"/>
      <c r="Q286" s="1126"/>
      <c r="R286" s="1126"/>
      <c r="S286" s="1126"/>
      <c r="T286" s="1126"/>
      <c r="U286" s="1126"/>
      <c r="V286" s="1126"/>
      <c r="W286" s="1126"/>
      <c r="X286" s="1126"/>
      <c r="Y286" s="1126"/>
      <c r="Z286" s="1126"/>
      <c r="AA286" s="1126"/>
      <c r="AB286" s="1126"/>
      <c r="AC286" s="1126"/>
      <c r="AD286" s="1126"/>
      <c r="AE286" s="1126"/>
      <c r="AF286" s="1126"/>
      <c r="AG286" s="1126"/>
      <c r="AH286" s="1126"/>
      <c r="AI286" s="1126"/>
      <c r="AJ286" s="1126"/>
      <c r="AK286" s="1126"/>
      <c r="AL286" s="1126"/>
      <c r="AM286" s="1126"/>
      <c r="AN286" s="1126"/>
      <c r="AO286" s="1126"/>
      <c r="AP286" s="1126"/>
      <c r="AQ286" s="1126"/>
      <c r="AR286" s="1126"/>
      <c r="AS286" s="1126"/>
      <c r="AT286" s="1126"/>
      <c r="AU286" s="1126"/>
      <c r="AV286" s="1126"/>
      <c r="AW286" s="1126"/>
      <c r="AX286" s="1126"/>
      <c r="AY286" s="1126"/>
      <c r="AZ286" s="1126"/>
      <c r="BA286" s="1126"/>
      <c r="BB286" s="1126"/>
      <c r="BC286" s="1126"/>
      <c r="BD286" s="1126"/>
      <c r="BE286" s="1126"/>
      <c r="BF286" s="1126"/>
      <c r="BG286" s="1126"/>
      <c r="BH286" s="1126"/>
    </row>
    <row r="287" spans="1:60" ht="15.6">
      <c r="A287" s="1127"/>
      <c r="B287" s="1106"/>
      <c r="C287" s="1107"/>
      <c r="D287" s="1107"/>
      <c r="E287" s="1131"/>
      <c r="F287" s="1132"/>
      <c r="G287" s="1132"/>
      <c r="H287" s="1133"/>
      <c r="I287" s="1124" t="s">
        <v>1451</v>
      </c>
      <c r="J287" s="1125"/>
      <c r="K287" s="1125"/>
      <c r="L287" s="1125"/>
      <c r="M287" s="1124" t="s">
        <v>1439</v>
      </c>
      <c r="N287" s="1125"/>
      <c r="O287" s="1125"/>
      <c r="P287" s="1125"/>
      <c r="Q287" s="1124" t="s">
        <v>1438</v>
      </c>
      <c r="R287" s="1125"/>
      <c r="S287" s="1125"/>
      <c r="T287" s="1123"/>
      <c r="U287" s="1124" t="s">
        <v>1475</v>
      </c>
      <c r="V287" s="1125"/>
      <c r="W287" s="1125"/>
      <c r="X287" s="1123"/>
      <c r="Y287" s="1124" t="s">
        <v>1465</v>
      </c>
      <c r="Z287" s="1125"/>
      <c r="AA287" s="1125"/>
      <c r="AB287" s="1125"/>
      <c r="AC287" s="1124" t="s">
        <v>118</v>
      </c>
      <c r="AD287" s="1125"/>
      <c r="AE287" s="1125"/>
      <c r="AF287" s="1125"/>
      <c r="AG287" s="1124" t="s">
        <v>1450</v>
      </c>
      <c r="AH287" s="1125"/>
      <c r="AI287" s="1125"/>
      <c r="AJ287" s="1125"/>
      <c r="AK287" s="1124" t="s">
        <v>1660</v>
      </c>
      <c r="AL287" s="1125"/>
      <c r="AM287" s="1125"/>
      <c r="AN287" s="1125"/>
      <c r="AO287" s="1124" t="s">
        <v>1642</v>
      </c>
      <c r="AP287" s="1125"/>
      <c r="AQ287" s="1125"/>
      <c r="AR287" s="1125"/>
      <c r="AS287" s="1124" t="s">
        <v>1657</v>
      </c>
      <c r="AT287" s="1125"/>
      <c r="AU287" s="1125"/>
      <c r="AV287" s="1125"/>
      <c r="AW287" s="1124" t="s">
        <v>1639</v>
      </c>
      <c r="AX287" s="1125"/>
      <c r="AY287" s="1125"/>
      <c r="AZ287" s="1125"/>
      <c r="BA287" s="1124" t="s">
        <v>1697</v>
      </c>
      <c r="BB287" s="1125"/>
      <c r="BC287" s="1125"/>
      <c r="BD287" s="1125"/>
      <c r="BE287" s="1126" t="s">
        <v>3654</v>
      </c>
      <c r="BF287" s="1126"/>
      <c r="BG287" s="1126"/>
      <c r="BH287" s="1126"/>
    </row>
    <row r="288" spans="1:60" ht="15.6">
      <c r="A288" s="1127"/>
      <c r="B288" s="1106"/>
      <c r="C288" s="1107"/>
      <c r="D288" s="1107"/>
      <c r="E288" s="1115" t="s">
        <v>120</v>
      </c>
      <c r="F288" s="1116"/>
      <c r="G288" s="1115" t="s">
        <v>121</v>
      </c>
      <c r="H288" s="1123"/>
      <c r="I288" s="1115" t="s">
        <v>120</v>
      </c>
      <c r="J288" s="1116"/>
      <c r="K288" s="1115" t="s">
        <v>121</v>
      </c>
      <c r="L288" s="1123"/>
      <c r="M288" s="1115" t="s">
        <v>120</v>
      </c>
      <c r="N288" s="1116"/>
      <c r="O288" s="1115" t="s">
        <v>121</v>
      </c>
      <c r="P288" s="1123"/>
      <c r="Q288" s="1115" t="s">
        <v>120</v>
      </c>
      <c r="R288" s="1116"/>
      <c r="S288" s="1115" t="s">
        <v>121</v>
      </c>
      <c r="T288" s="1123"/>
      <c r="U288" s="1115" t="s">
        <v>120</v>
      </c>
      <c r="V288" s="1116"/>
      <c r="W288" s="1115" t="s">
        <v>121</v>
      </c>
      <c r="X288" s="1123"/>
      <c r="Y288" s="1115" t="s">
        <v>120</v>
      </c>
      <c r="Z288" s="1116"/>
      <c r="AA288" s="1115" t="s">
        <v>121</v>
      </c>
      <c r="AB288" s="1123"/>
      <c r="AC288" s="1115" t="s">
        <v>120</v>
      </c>
      <c r="AD288" s="1116"/>
      <c r="AE288" s="1115" t="s">
        <v>121</v>
      </c>
      <c r="AF288" s="1123"/>
      <c r="AG288" s="1115" t="s">
        <v>120</v>
      </c>
      <c r="AH288" s="1116"/>
      <c r="AI288" s="1115" t="s">
        <v>121</v>
      </c>
      <c r="AJ288" s="1123"/>
      <c r="AK288" s="1115" t="s">
        <v>120</v>
      </c>
      <c r="AL288" s="1116"/>
      <c r="AM288" s="1115" t="s">
        <v>121</v>
      </c>
      <c r="AN288" s="1123"/>
      <c r="AO288" s="1115" t="s">
        <v>120</v>
      </c>
      <c r="AP288" s="1116"/>
      <c r="AQ288" s="1115" t="s">
        <v>121</v>
      </c>
      <c r="AR288" s="1123"/>
      <c r="AS288" s="1115" t="s">
        <v>120</v>
      </c>
      <c r="AT288" s="1116"/>
      <c r="AU288" s="1115" t="s">
        <v>121</v>
      </c>
      <c r="AV288" s="1123"/>
      <c r="AW288" s="1115" t="s">
        <v>120</v>
      </c>
      <c r="AX288" s="1116"/>
      <c r="AY288" s="1115" t="s">
        <v>121</v>
      </c>
      <c r="AZ288" s="1123"/>
      <c r="BA288" s="1115" t="s">
        <v>120</v>
      </c>
      <c r="BB288" s="1116"/>
      <c r="BC288" s="1115" t="s">
        <v>121</v>
      </c>
      <c r="BD288" s="1123"/>
      <c r="BE288" s="1115" t="s">
        <v>120</v>
      </c>
      <c r="BF288" s="1116"/>
      <c r="BG288" s="1115" t="s">
        <v>121</v>
      </c>
      <c r="BH288" s="1123"/>
    </row>
    <row r="289" spans="1:60" ht="101.4">
      <c r="A289" s="1127"/>
      <c r="B289" s="1106"/>
      <c r="C289" s="1107"/>
      <c r="D289" s="1107"/>
      <c r="E289" s="847" t="s">
        <v>122</v>
      </c>
      <c r="F289" s="848" t="s">
        <v>123</v>
      </c>
      <c r="G289" s="847" t="s">
        <v>124</v>
      </c>
      <c r="H289" s="848" t="s">
        <v>123</v>
      </c>
      <c r="I289" s="847" t="s">
        <v>122</v>
      </c>
      <c r="J289" s="848" t="s">
        <v>123</v>
      </c>
      <c r="K289" s="847" t="s">
        <v>124</v>
      </c>
      <c r="L289" s="848" t="s">
        <v>123</v>
      </c>
      <c r="M289" s="847" t="s">
        <v>122</v>
      </c>
      <c r="N289" s="848" t="s">
        <v>123</v>
      </c>
      <c r="O289" s="847" t="s">
        <v>124</v>
      </c>
      <c r="P289" s="848" t="s">
        <v>123</v>
      </c>
      <c r="Q289" s="847" t="s">
        <v>122</v>
      </c>
      <c r="R289" s="848" t="s">
        <v>123</v>
      </c>
      <c r="S289" s="847" t="s">
        <v>124</v>
      </c>
      <c r="T289" s="848" t="s">
        <v>123</v>
      </c>
      <c r="U289" s="847" t="s">
        <v>122</v>
      </c>
      <c r="V289" s="848" t="s">
        <v>123</v>
      </c>
      <c r="W289" s="847" t="s">
        <v>124</v>
      </c>
      <c r="X289" s="848" t="s">
        <v>123</v>
      </c>
      <c r="Y289" s="847" t="s">
        <v>122</v>
      </c>
      <c r="Z289" s="848" t="s">
        <v>123</v>
      </c>
      <c r="AA289" s="847" t="s">
        <v>124</v>
      </c>
      <c r="AB289" s="848" t="s">
        <v>123</v>
      </c>
      <c r="AC289" s="847" t="s">
        <v>122</v>
      </c>
      <c r="AD289" s="848" t="s">
        <v>123</v>
      </c>
      <c r="AE289" s="847" t="s">
        <v>124</v>
      </c>
      <c r="AF289" s="848" t="s">
        <v>123</v>
      </c>
      <c r="AG289" s="847" t="s">
        <v>122</v>
      </c>
      <c r="AH289" s="848" t="s">
        <v>123</v>
      </c>
      <c r="AI289" s="847" t="s">
        <v>124</v>
      </c>
      <c r="AJ289" s="848" t="s">
        <v>123</v>
      </c>
      <c r="AK289" s="847" t="s">
        <v>122</v>
      </c>
      <c r="AL289" s="848" t="s">
        <v>123</v>
      </c>
      <c r="AM289" s="847" t="s">
        <v>124</v>
      </c>
      <c r="AN289" s="848" t="s">
        <v>123</v>
      </c>
      <c r="AO289" s="847" t="s">
        <v>122</v>
      </c>
      <c r="AP289" s="848" t="s">
        <v>123</v>
      </c>
      <c r="AQ289" s="847" t="s">
        <v>124</v>
      </c>
      <c r="AR289" s="848" t="s">
        <v>123</v>
      </c>
      <c r="AS289" s="847" t="s">
        <v>122</v>
      </c>
      <c r="AT289" s="848" t="s">
        <v>123</v>
      </c>
      <c r="AU289" s="847" t="s">
        <v>124</v>
      </c>
      <c r="AV289" s="848" t="s">
        <v>123</v>
      </c>
      <c r="AW289" s="847" t="s">
        <v>122</v>
      </c>
      <c r="AX289" s="848" t="s">
        <v>123</v>
      </c>
      <c r="AY289" s="847" t="s">
        <v>124</v>
      </c>
      <c r="AZ289" s="848" t="s">
        <v>123</v>
      </c>
      <c r="BA289" s="847" t="s">
        <v>122</v>
      </c>
      <c r="BB289" s="848" t="s">
        <v>123</v>
      </c>
      <c r="BC289" s="847" t="s">
        <v>124</v>
      </c>
      <c r="BD289" s="848" t="s">
        <v>123</v>
      </c>
      <c r="BE289" s="847" t="s">
        <v>122</v>
      </c>
      <c r="BF289" s="848" t="s">
        <v>123</v>
      </c>
      <c r="BG289" s="847" t="s">
        <v>124</v>
      </c>
      <c r="BH289" s="848" t="s">
        <v>123</v>
      </c>
    </row>
    <row r="290" spans="1:60" ht="52.2">
      <c r="A290" s="854"/>
      <c r="B290" s="850" t="s">
        <v>4691</v>
      </c>
      <c r="C290" s="851" t="s">
        <v>4692</v>
      </c>
      <c r="D290" s="851" t="s">
        <v>4693</v>
      </c>
      <c r="E290" s="851" t="s">
        <v>4694</v>
      </c>
      <c r="F290" s="851" t="s">
        <v>4695</v>
      </c>
      <c r="G290" s="851" t="s">
        <v>4696</v>
      </c>
      <c r="H290" s="851" t="s">
        <v>4697</v>
      </c>
      <c r="I290" s="851" t="s">
        <v>4698</v>
      </c>
      <c r="J290" s="851" t="s">
        <v>4699</v>
      </c>
      <c r="K290" s="851" t="s">
        <v>4700</v>
      </c>
      <c r="L290" s="851" t="s">
        <v>4701</v>
      </c>
      <c r="M290" s="851" t="s">
        <v>4702</v>
      </c>
      <c r="N290" s="851" t="s">
        <v>4703</v>
      </c>
      <c r="O290" s="851" t="s">
        <v>4704</v>
      </c>
      <c r="P290" s="851" t="s">
        <v>4705</v>
      </c>
      <c r="Q290" s="851" t="s">
        <v>4706</v>
      </c>
      <c r="R290" s="851" t="s">
        <v>4707</v>
      </c>
      <c r="S290" s="851" t="s">
        <v>4708</v>
      </c>
      <c r="T290" s="851" t="s">
        <v>4709</v>
      </c>
      <c r="U290" s="851" t="s">
        <v>4710</v>
      </c>
      <c r="V290" s="851" t="s">
        <v>4711</v>
      </c>
      <c r="W290" s="851" t="s">
        <v>4712</v>
      </c>
      <c r="X290" s="851" t="s">
        <v>4713</v>
      </c>
      <c r="Y290" s="851" t="s">
        <v>4714</v>
      </c>
      <c r="Z290" s="851" t="s">
        <v>4715</v>
      </c>
      <c r="AA290" s="851" t="s">
        <v>4716</v>
      </c>
      <c r="AB290" s="851" t="s">
        <v>4717</v>
      </c>
      <c r="AC290" s="851" t="s">
        <v>4718</v>
      </c>
      <c r="AD290" s="851" t="s">
        <v>4719</v>
      </c>
      <c r="AE290" s="851" t="s">
        <v>4720</v>
      </c>
      <c r="AF290" s="851" t="s">
        <v>4721</v>
      </c>
      <c r="AG290" s="851" t="s">
        <v>4722</v>
      </c>
      <c r="AH290" s="851" t="s">
        <v>4723</v>
      </c>
      <c r="AI290" s="851" t="s">
        <v>4724</v>
      </c>
      <c r="AJ290" s="851" t="s">
        <v>4725</v>
      </c>
      <c r="AK290" s="851" t="s">
        <v>4718</v>
      </c>
      <c r="AL290" s="851" t="s">
        <v>4719</v>
      </c>
      <c r="AM290" s="851" t="s">
        <v>4720</v>
      </c>
      <c r="AN290" s="851" t="s">
        <v>4721</v>
      </c>
      <c r="AO290" s="851" t="s">
        <v>4722</v>
      </c>
      <c r="AP290" s="851" t="s">
        <v>4723</v>
      </c>
      <c r="AQ290" s="851" t="s">
        <v>4724</v>
      </c>
      <c r="AR290" s="851" t="s">
        <v>4725</v>
      </c>
      <c r="AS290" s="851" t="s">
        <v>4718</v>
      </c>
      <c r="AT290" s="851" t="s">
        <v>4719</v>
      </c>
      <c r="AU290" s="851" t="s">
        <v>4720</v>
      </c>
      <c r="AV290" s="851" t="s">
        <v>4721</v>
      </c>
      <c r="AW290" s="851" t="s">
        <v>4722</v>
      </c>
      <c r="AX290" s="851" t="s">
        <v>4723</v>
      </c>
      <c r="AY290" s="851" t="s">
        <v>4724</v>
      </c>
      <c r="AZ290" s="851" t="s">
        <v>4725</v>
      </c>
      <c r="BA290" s="851" t="s">
        <v>4718</v>
      </c>
      <c r="BB290" s="851" t="s">
        <v>4719</v>
      </c>
      <c r="BC290" s="851" t="s">
        <v>4720</v>
      </c>
      <c r="BD290" s="851" t="s">
        <v>4721</v>
      </c>
      <c r="BE290" s="851" t="s">
        <v>4722</v>
      </c>
      <c r="BF290" s="851" t="s">
        <v>4723</v>
      </c>
      <c r="BG290" s="851" t="s">
        <v>4724</v>
      </c>
      <c r="BH290" s="851" t="s">
        <v>4725</v>
      </c>
    </row>
    <row r="291" spans="1:60" ht="15.6">
      <c r="A291" s="664">
        <v>1</v>
      </c>
      <c r="B291" s="676"/>
      <c r="C291" s="665"/>
      <c r="D291" s="665"/>
      <c r="E291" s="665"/>
      <c r="F291" s="665"/>
      <c r="G291" s="665"/>
      <c r="H291" s="665"/>
      <c r="I291" s="665"/>
      <c r="J291" s="665"/>
      <c r="K291" s="665"/>
      <c r="L291" s="665"/>
      <c r="M291" s="665"/>
      <c r="N291" s="665"/>
      <c r="O291" s="665"/>
      <c r="P291" s="665"/>
      <c r="Q291" s="665"/>
      <c r="R291" s="665"/>
      <c r="S291" s="665"/>
      <c r="T291" s="665"/>
      <c r="U291" s="665"/>
      <c r="V291" s="665"/>
      <c r="W291" s="665"/>
      <c r="X291" s="665"/>
      <c r="Y291" s="665"/>
      <c r="Z291" s="665"/>
      <c r="AA291" s="665"/>
      <c r="AB291" s="665"/>
      <c r="AC291" s="665"/>
      <c r="AD291" s="665"/>
      <c r="AE291" s="665"/>
      <c r="AF291" s="665"/>
      <c r="AG291" s="665"/>
      <c r="AH291" s="665"/>
      <c r="AI291" s="665"/>
      <c r="AJ291" s="665"/>
      <c r="AK291" s="665"/>
      <c r="AL291" s="665"/>
      <c r="AM291" s="665"/>
      <c r="AN291" s="665"/>
      <c r="AO291" s="665"/>
      <c r="AP291" s="665"/>
      <c r="AQ291" s="665"/>
      <c r="AR291" s="665"/>
      <c r="AS291" s="665"/>
      <c r="AT291" s="665"/>
      <c r="AU291" s="665"/>
      <c r="AV291" s="665"/>
      <c r="AW291" s="665"/>
      <c r="AX291" s="665"/>
      <c r="AY291" s="665"/>
      <c r="AZ291" s="665"/>
      <c r="BA291" s="665"/>
      <c r="BB291" s="665"/>
      <c r="BC291" s="665"/>
      <c r="BD291" s="665"/>
      <c r="BE291" s="665"/>
      <c r="BF291" s="665"/>
      <c r="BG291" s="665"/>
      <c r="BH291" s="665"/>
    </row>
    <row r="292" spans="1:60" ht="31.2">
      <c r="A292" s="664">
        <v>2</v>
      </c>
      <c r="B292" s="678" t="s">
        <v>132</v>
      </c>
      <c r="C292" s="665"/>
      <c r="D292" s="665"/>
      <c r="E292" s="665"/>
      <c r="F292" s="665"/>
      <c r="G292" s="665"/>
      <c r="H292" s="665"/>
      <c r="I292" s="665"/>
      <c r="J292" s="665"/>
      <c r="K292" s="665"/>
      <c r="L292" s="665"/>
      <c r="M292" s="665"/>
      <c r="N292" s="665"/>
      <c r="O292" s="665"/>
      <c r="P292" s="665"/>
      <c r="Q292" s="665"/>
      <c r="R292" s="665"/>
      <c r="S292" s="665"/>
      <c r="T292" s="665"/>
      <c r="U292" s="665"/>
      <c r="V292" s="665"/>
      <c r="W292" s="665"/>
      <c r="X292" s="665"/>
      <c r="Y292" s="665"/>
      <c r="Z292" s="665"/>
      <c r="AA292" s="665"/>
      <c r="AB292" s="665"/>
      <c r="AC292" s="665"/>
      <c r="AD292" s="665"/>
      <c r="AE292" s="665"/>
      <c r="AF292" s="665"/>
      <c r="AG292" s="665"/>
      <c r="AH292" s="665"/>
      <c r="AI292" s="665"/>
      <c r="AJ292" s="665"/>
      <c r="AK292" s="665"/>
      <c r="AL292" s="665"/>
      <c r="AM292" s="665"/>
      <c r="AN292" s="665"/>
      <c r="AO292" s="665"/>
      <c r="AP292" s="665"/>
      <c r="AQ292" s="665"/>
      <c r="AR292" s="665"/>
      <c r="AS292" s="665"/>
      <c r="AT292" s="665"/>
      <c r="AU292" s="665"/>
      <c r="AV292" s="665"/>
      <c r="AW292" s="665"/>
      <c r="AX292" s="665"/>
      <c r="AY292" s="665"/>
      <c r="AZ292" s="665"/>
      <c r="BA292" s="665"/>
      <c r="BB292" s="665"/>
      <c r="BC292" s="665"/>
      <c r="BD292" s="665"/>
      <c r="BE292" s="665"/>
      <c r="BF292" s="665"/>
      <c r="BG292" s="665"/>
      <c r="BH292" s="665"/>
    </row>
    <row r="293" spans="1:60" ht="15.6">
      <c r="A293" s="662"/>
      <c r="B293" s="681"/>
      <c r="C293" s="679"/>
      <c r="D293" s="679"/>
      <c r="E293" s="679"/>
      <c r="F293" s="679"/>
      <c r="G293" s="679"/>
      <c r="H293" s="679"/>
      <c r="I293" s="679"/>
      <c r="J293" s="679"/>
      <c r="K293" s="679"/>
      <c r="L293" s="679"/>
      <c r="M293" s="679"/>
      <c r="N293" s="679"/>
      <c r="O293" s="679"/>
      <c r="P293" s="679"/>
      <c r="Q293" s="679"/>
      <c r="R293" s="679"/>
      <c r="S293" s="679"/>
      <c r="T293" s="679"/>
      <c r="U293" s="679"/>
      <c r="V293" s="679"/>
      <c r="W293" s="679"/>
      <c r="X293" s="679"/>
      <c r="Y293" s="679"/>
      <c r="Z293" s="679"/>
      <c r="AA293" s="679"/>
      <c r="AB293" s="679"/>
      <c r="AC293" s="679"/>
      <c r="AD293" s="679"/>
      <c r="AE293" s="679"/>
      <c r="AF293" s="679"/>
      <c r="AG293" s="679"/>
      <c r="AH293" s="679"/>
      <c r="AI293" s="679"/>
      <c r="AJ293" s="679"/>
    </row>
    <row r="294" spans="1:60" ht="15.6">
      <c r="A294" s="662"/>
      <c r="B294" s="681"/>
      <c r="C294" s="679"/>
      <c r="D294" s="679"/>
      <c r="E294" s="679"/>
      <c r="F294" s="679"/>
      <c r="G294" s="679"/>
      <c r="H294" s="679"/>
      <c r="I294" s="679"/>
      <c r="J294" s="679"/>
      <c r="K294" s="679"/>
      <c r="L294" s="679"/>
      <c r="M294" s="679"/>
      <c r="N294" s="679"/>
      <c r="O294" s="679"/>
      <c r="P294" s="679"/>
      <c r="Q294" s="679"/>
      <c r="R294" s="679"/>
      <c r="S294" s="679"/>
      <c r="T294" s="679"/>
      <c r="U294" s="679"/>
      <c r="V294" s="679"/>
      <c r="W294" s="679"/>
      <c r="X294" s="679"/>
      <c r="Y294" s="679"/>
      <c r="Z294" s="679"/>
      <c r="AA294" s="679"/>
      <c r="AB294" s="679"/>
      <c r="AC294" s="679"/>
      <c r="AD294" s="679"/>
      <c r="AE294" s="679"/>
      <c r="AF294" s="679"/>
      <c r="AG294" s="679"/>
      <c r="AH294" s="679"/>
      <c r="AI294" s="679"/>
      <c r="AJ294" s="679"/>
    </row>
    <row r="295" spans="1:60" ht="15.6">
      <c r="A295" s="662"/>
      <c r="B295" s="681"/>
      <c r="C295" s="679"/>
      <c r="D295" s="679"/>
      <c r="E295" s="679"/>
      <c r="F295" s="679"/>
      <c r="G295" s="679"/>
      <c r="H295" s="679"/>
      <c r="I295" s="679"/>
      <c r="J295" s="679"/>
      <c r="K295" s="679"/>
      <c r="L295" s="679"/>
      <c r="M295" s="679"/>
      <c r="N295" s="679"/>
      <c r="O295" s="679"/>
      <c r="P295" s="679"/>
      <c r="Q295" s="679"/>
      <c r="R295" s="679"/>
      <c r="S295" s="679"/>
      <c r="T295" s="679"/>
      <c r="U295" s="679"/>
      <c r="V295" s="679"/>
      <c r="W295" s="679"/>
      <c r="X295" s="679"/>
      <c r="Y295" s="679"/>
      <c r="Z295" s="679"/>
      <c r="AA295" s="679"/>
      <c r="AB295" s="679"/>
      <c r="AC295" s="679"/>
      <c r="AD295" s="679"/>
      <c r="AE295" s="679"/>
      <c r="AF295" s="679"/>
      <c r="AG295" s="679"/>
      <c r="AH295" s="679"/>
      <c r="AI295" s="679"/>
      <c r="AJ295" s="679"/>
    </row>
    <row r="296" spans="1:60" ht="15.6">
      <c r="A296" s="662"/>
      <c r="B296" s="681"/>
      <c r="C296" s="679"/>
      <c r="D296" s="679"/>
      <c r="E296" s="679"/>
      <c r="F296" s="679"/>
      <c r="G296" s="679"/>
      <c r="H296" s="679"/>
      <c r="I296" s="679"/>
      <c r="J296" s="679"/>
      <c r="K296" s="679"/>
      <c r="L296" s="679"/>
      <c r="M296" s="679"/>
      <c r="N296" s="679"/>
      <c r="O296" s="679"/>
      <c r="P296" s="679"/>
      <c r="Q296" s="679"/>
      <c r="R296" s="679"/>
      <c r="S296" s="679"/>
      <c r="T296" s="679"/>
      <c r="U296" s="679"/>
      <c r="V296" s="679"/>
      <c r="W296" s="679"/>
      <c r="X296" s="679"/>
      <c r="Y296" s="679"/>
      <c r="Z296" s="679"/>
      <c r="AA296" s="679"/>
      <c r="AB296" s="679"/>
      <c r="AC296" s="679"/>
      <c r="AD296" s="679"/>
      <c r="AE296" s="679"/>
      <c r="AF296" s="679"/>
      <c r="AG296" s="679"/>
      <c r="AH296" s="679"/>
      <c r="AI296" s="679"/>
      <c r="AJ296" s="679"/>
    </row>
    <row r="297" spans="1:60" ht="15.6">
      <c r="A297" s="662"/>
      <c r="B297" s="681"/>
      <c r="C297" s="679"/>
      <c r="D297" s="679"/>
      <c r="E297" s="679"/>
      <c r="F297" s="679"/>
      <c r="G297" s="679"/>
      <c r="H297" s="679"/>
      <c r="I297" s="679"/>
      <c r="J297" s="679"/>
      <c r="K297" s="679"/>
      <c r="L297" s="679"/>
      <c r="M297" s="679"/>
      <c r="N297" s="679"/>
      <c r="O297" s="679"/>
      <c r="P297" s="679"/>
      <c r="Q297" s="679"/>
      <c r="R297" s="679"/>
      <c r="S297" s="679"/>
      <c r="T297" s="679"/>
      <c r="U297" s="679"/>
      <c r="V297" s="679"/>
      <c r="W297" s="679"/>
      <c r="X297" s="679"/>
      <c r="Y297" s="679"/>
      <c r="Z297" s="679"/>
      <c r="AA297" s="679"/>
      <c r="AB297" s="679"/>
      <c r="AC297" s="679"/>
      <c r="AD297" s="679"/>
      <c r="AE297" s="679"/>
      <c r="AF297" s="679"/>
      <c r="AG297" s="679"/>
      <c r="AH297" s="679"/>
      <c r="AI297" s="679"/>
      <c r="AJ297" s="679"/>
    </row>
    <row r="298" spans="1:60" ht="15.6">
      <c r="A298" s="662"/>
      <c r="B298" s="681"/>
      <c r="C298" s="679"/>
      <c r="D298" s="679"/>
      <c r="E298" s="679"/>
      <c r="F298" s="679"/>
      <c r="G298" s="679"/>
      <c r="H298" s="679"/>
      <c r="I298" s="679"/>
      <c r="J298" s="679"/>
      <c r="K298" s="679"/>
      <c r="L298" s="679"/>
      <c r="M298" s="679"/>
      <c r="N298" s="679"/>
      <c r="O298" s="679"/>
      <c r="P298" s="679"/>
      <c r="Q298" s="679"/>
      <c r="R298" s="679"/>
      <c r="S298" s="679"/>
      <c r="T298" s="679"/>
      <c r="U298" s="679"/>
      <c r="V298" s="679"/>
      <c r="W298" s="679"/>
      <c r="X298" s="679"/>
      <c r="Y298" s="679"/>
      <c r="Z298" s="679"/>
      <c r="AA298" s="679"/>
      <c r="AB298" s="679"/>
      <c r="AC298" s="679"/>
      <c r="AD298" s="679"/>
      <c r="AE298" s="679"/>
      <c r="AF298" s="679"/>
      <c r="AG298" s="679"/>
      <c r="AH298" s="679"/>
      <c r="AI298" s="679"/>
      <c r="AJ298" s="679"/>
    </row>
    <row r="299" spans="1:60" ht="15.6">
      <c r="A299" s="662"/>
      <c r="B299" s="681"/>
      <c r="C299" s="679"/>
      <c r="D299" s="679"/>
      <c r="E299" s="679"/>
      <c r="F299" s="679"/>
      <c r="G299" s="679"/>
      <c r="H299" s="679"/>
      <c r="I299" s="679"/>
      <c r="J299" s="679"/>
      <c r="K299" s="679"/>
      <c r="L299" s="679"/>
      <c r="M299" s="679"/>
      <c r="N299" s="679"/>
      <c r="O299" s="679"/>
      <c r="P299" s="679"/>
      <c r="Q299" s="679"/>
      <c r="R299" s="679"/>
      <c r="S299" s="679"/>
      <c r="T299" s="679"/>
      <c r="U299" s="679"/>
      <c r="V299" s="679"/>
      <c r="W299" s="679"/>
      <c r="X299" s="679"/>
      <c r="Y299" s="679"/>
      <c r="Z299" s="679"/>
      <c r="AA299" s="679"/>
      <c r="AB299" s="679"/>
      <c r="AC299" s="679"/>
      <c r="AD299" s="679"/>
      <c r="AE299" s="679"/>
      <c r="AF299" s="679"/>
      <c r="AG299" s="679"/>
      <c r="AH299" s="679"/>
      <c r="AI299" s="679"/>
      <c r="AJ299" s="679"/>
    </row>
    <row r="300" spans="1:60" ht="15.6">
      <c r="A300" s="662"/>
      <c r="B300" s="681"/>
      <c r="C300" s="679"/>
      <c r="D300" s="679"/>
      <c r="E300" s="679"/>
      <c r="F300" s="679"/>
      <c r="G300" s="679"/>
      <c r="H300" s="679"/>
      <c r="I300" s="679"/>
      <c r="J300" s="679"/>
      <c r="K300" s="679"/>
      <c r="L300" s="679"/>
      <c r="M300" s="679"/>
      <c r="N300" s="679"/>
      <c r="O300" s="679"/>
      <c r="P300" s="679"/>
      <c r="Q300" s="679"/>
      <c r="R300" s="679"/>
      <c r="S300" s="679"/>
      <c r="T300" s="679"/>
      <c r="U300" s="679"/>
      <c r="V300" s="679"/>
      <c r="W300" s="679"/>
      <c r="X300" s="679"/>
      <c r="Y300" s="679"/>
      <c r="Z300" s="679"/>
      <c r="AA300" s="679"/>
      <c r="AB300" s="679"/>
      <c r="AC300" s="679"/>
      <c r="AD300" s="679"/>
      <c r="AE300" s="679"/>
      <c r="AF300" s="679"/>
      <c r="AG300" s="679"/>
      <c r="AH300" s="679"/>
      <c r="AI300" s="679"/>
      <c r="AJ300" s="679"/>
    </row>
    <row r="301" spans="1:60" ht="18">
      <c r="A301" s="662"/>
      <c r="B301" s="1101" t="s">
        <v>110</v>
      </c>
      <c r="C301" s="1101"/>
      <c r="D301" s="1101"/>
      <c r="E301" s="1101"/>
      <c r="F301" s="1101"/>
      <c r="G301" s="1101"/>
      <c r="H301" s="1101"/>
      <c r="I301" s="1101"/>
      <c r="J301" s="1101"/>
      <c r="K301" s="1101"/>
      <c r="L301" s="1101"/>
      <c r="M301" s="1101"/>
      <c r="N301" s="1101"/>
      <c r="O301" s="1101"/>
      <c r="P301" s="1101"/>
      <c r="Q301" s="1101"/>
      <c r="R301" s="1101"/>
      <c r="S301" s="1101"/>
      <c r="T301" s="1101"/>
      <c r="U301" s="1101"/>
      <c r="V301" s="1101"/>
      <c r="W301" s="1101"/>
      <c r="X301" s="1101"/>
      <c r="Y301" s="679"/>
      <c r="Z301" s="679"/>
      <c r="AA301" s="679"/>
      <c r="AB301" s="679"/>
      <c r="AC301" s="679"/>
      <c r="AD301" s="679"/>
      <c r="AE301" s="679"/>
      <c r="AF301" s="679"/>
      <c r="AG301" s="679"/>
      <c r="AH301" s="679"/>
      <c r="AI301" s="679"/>
      <c r="AJ301" s="679"/>
    </row>
    <row r="302" spans="1:60" ht="18">
      <c r="A302" s="656"/>
      <c r="B302" s="1103" t="s">
        <v>4726</v>
      </c>
      <c r="C302" s="1103"/>
      <c r="D302" s="1103"/>
      <c r="E302" s="1103"/>
      <c r="F302" s="1103"/>
      <c r="G302" s="1103"/>
      <c r="H302" s="1103"/>
      <c r="I302" s="1103"/>
      <c r="J302" s="1103"/>
      <c r="K302" s="1103"/>
      <c r="L302" s="1103"/>
      <c r="M302" s="1103"/>
      <c r="N302" s="1103"/>
      <c r="O302" s="1103"/>
      <c r="P302" s="1103"/>
      <c r="Q302" s="1103"/>
      <c r="R302" s="1103"/>
      <c r="S302" s="1103"/>
      <c r="T302" s="1103"/>
      <c r="U302" s="1103"/>
      <c r="V302" s="1103"/>
      <c r="W302" s="1103"/>
      <c r="X302" s="1103"/>
      <c r="Y302" s="660"/>
      <c r="Z302" s="660"/>
      <c r="AA302" s="660"/>
      <c r="AB302" s="660"/>
      <c r="AC302" s="660"/>
      <c r="AD302" s="660"/>
      <c r="AE302" s="673"/>
      <c r="AF302" s="673"/>
      <c r="AG302" s="673"/>
      <c r="AH302" s="673"/>
      <c r="AI302" s="659"/>
      <c r="AJ302" s="659"/>
    </row>
    <row r="303" spans="1:60" ht="18">
      <c r="A303" s="625"/>
      <c r="B303" s="1104" t="s">
        <v>106</v>
      </c>
      <c r="C303" s="1104"/>
      <c r="D303" s="1104"/>
      <c r="E303" s="1104"/>
      <c r="F303" s="1104"/>
      <c r="G303" s="1104"/>
      <c r="H303" s="1104"/>
      <c r="I303" s="1104"/>
      <c r="J303" s="1104"/>
      <c r="K303" s="1104"/>
      <c r="L303" s="1104"/>
      <c r="M303" s="1104"/>
      <c r="N303" s="1104"/>
      <c r="O303" s="1104"/>
      <c r="P303" s="1104"/>
      <c r="Q303" s="1104"/>
      <c r="R303" s="1104"/>
      <c r="S303" s="1104"/>
      <c r="T303" s="1104"/>
      <c r="U303" s="1104"/>
      <c r="V303" s="1104"/>
      <c r="W303" s="1104"/>
      <c r="X303" s="671"/>
      <c r="Y303" s="671"/>
      <c r="Z303" s="671"/>
      <c r="AA303" s="671"/>
      <c r="AB303" s="671"/>
      <c r="AC303" s="671"/>
      <c r="AD303" s="671"/>
    </row>
    <row r="304" spans="1:60" ht="15.6">
      <c r="A304" s="1127" t="s">
        <v>1404</v>
      </c>
      <c r="B304" s="1106" t="s">
        <v>107</v>
      </c>
      <c r="C304" s="1107" t="s">
        <v>113</v>
      </c>
      <c r="D304" s="1107" t="s">
        <v>114</v>
      </c>
      <c r="E304" s="1128" t="s">
        <v>115</v>
      </c>
      <c r="F304" s="1129"/>
      <c r="G304" s="1129"/>
      <c r="H304" s="1130"/>
      <c r="I304" s="1126" t="s">
        <v>163</v>
      </c>
      <c r="J304" s="1126"/>
      <c r="K304" s="1126"/>
      <c r="L304" s="1126"/>
      <c r="M304" s="1126"/>
      <c r="N304" s="1126"/>
      <c r="O304" s="1126"/>
      <c r="P304" s="1126"/>
      <c r="Q304" s="1126"/>
      <c r="R304" s="1126"/>
      <c r="S304" s="1126"/>
      <c r="T304" s="1126"/>
      <c r="U304" s="1126"/>
      <c r="V304" s="1126"/>
      <c r="W304" s="1126"/>
      <c r="X304" s="1126"/>
      <c r="Y304" s="1126"/>
      <c r="Z304" s="1126"/>
      <c r="AA304" s="1126"/>
      <c r="AB304" s="1126"/>
      <c r="AC304" s="1126"/>
      <c r="AD304" s="1126"/>
      <c r="AE304" s="1126"/>
      <c r="AF304" s="1126"/>
      <c r="AG304" s="1126"/>
      <c r="AH304" s="1126"/>
      <c r="AI304" s="1126"/>
      <c r="AJ304" s="1126"/>
      <c r="AK304" s="1126"/>
      <c r="AL304" s="1126"/>
      <c r="AM304" s="1126"/>
      <c r="AN304" s="1126"/>
      <c r="AO304" s="1126"/>
      <c r="AP304" s="1126"/>
      <c r="AQ304" s="1126"/>
      <c r="AR304" s="1126"/>
      <c r="AS304" s="1126"/>
      <c r="AT304" s="1126"/>
      <c r="AU304" s="1126"/>
      <c r="AV304" s="1126"/>
      <c r="AW304" s="1126"/>
      <c r="AX304" s="1126"/>
      <c r="AY304" s="1126"/>
      <c r="AZ304" s="1126"/>
      <c r="BA304" s="1126"/>
      <c r="BB304" s="1126"/>
      <c r="BC304" s="1126"/>
      <c r="BD304" s="1126"/>
      <c r="BE304" s="1126"/>
      <c r="BF304" s="1126"/>
      <c r="BG304" s="1126"/>
      <c r="BH304" s="1126"/>
    </row>
    <row r="305" spans="1:60" ht="15.6">
      <c r="A305" s="1127"/>
      <c r="B305" s="1106"/>
      <c r="C305" s="1107"/>
      <c r="D305" s="1107"/>
      <c r="E305" s="1131"/>
      <c r="F305" s="1132"/>
      <c r="G305" s="1132"/>
      <c r="H305" s="1133"/>
      <c r="I305" s="1124" t="s">
        <v>1451</v>
      </c>
      <c r="J305" s="1125"/>
      <c r="K305" s="1125"/>
      <c r="L305" s="1125"/>
      <c r="M305" s="1124" t="s">
        <v>1439</v>
      </c>
      <c r="N305" s="1125"/>
      <c r="O305" s="1125"/>
      <c r="P305" s="1125"/>
      <c r="Q305" s="1124" t="s">
        <v>1438</v>
      </c>
      <c r="R305" s="1125"/>
      <c r="S305" s="1125"/>
      <c r="T305" s="1123"/>
      <c r="U305" s="1124" t="s">
        <v>1475</v>
      </c>
      <c r="V305" s="1125"/>
      <c r="W305" s="1125"/>
      <c r="X305" s="1123"/>
      <c r="Y305" s="1124" t="s">
        <v>1465</v>
      </c>
      <c r="Z305" s="1125"/>
      <c r="AA305" s="1125"/>
      <c r="AB305" s="1125"/>
      <c r="AC305" s="1124" t="s">
        <v>118</v>
      </c>
      <c r="AD305" s="1125"/>
      <c r="AE305" s="1125"/>
      <c r="AF305" s="1125"/>
      <c r="AG305" s="1124" t="s">
        <v>1450</v>
      </c>
      <c r="AH305" s="1125"/>
      <c r="AI305" s="1125"/>
      <c r="AJ305" s="1125"/>
      <c r="AK305" s="1124" t="s">
        <v>1660</v>
      </c>
      <c r="AL305" s="1125"/>
      <c r="AM305" s="1125"/>
      <c r="AN305" s="1125"/>
      <c r="AO305" s="1124" t="s">
        <v>1642</v>
      </c>
      <c r="AP305" s="1125"/>
      <c r="AQ305" s="1125"/>
      <c r="AR305" s="1125"/>
      <c r="AS305" s="1124" t="s">
        <v>1657</v>
      </c>
      <c r="AT305" s="1125"/>
      <c r="AU305" s="1125"/>
      <c r="AV305" s="1125"/>
      <c r="AW305" s="1124" t="s">
        <v>1639</v>
      </c>
      <c r="AX305" s="1125"/>
      <c r="AY305" s="1125"/>
      <c r="AZ305" s="1125"/>
      <c r="BA305" s="1124" t="s">
        <v>1697</v>
      </c>
      <c r="BB305" s="1125"/>
      <c r="BC305" s="1125"/>
      <c r="BD305" s="1125"/>
      <c r="BE305" s="1126" t="s">
        <v>3654</v>
      </c>
      <c r="BF305" s="1126"/>
      <c r="BG305" s="1126"/>
      <c r="BH305" s="1126"/>
    </row>
    <row r="306" spans="1:60" ht="15.6">
      <c r="A306" s="1127"/>
      <c r="B306" s="1106"/>
      <c r="C306" s="1107"/>
      <c r="D306" s="1107"/>
      <c r="E306" s="1115" t="s">
        <v>120</v>
      </c>
      <c r="F306" s="1116"/>
      <c r="G306" s="1115" t="s">
        <v>121</v>
      </c>
      <c r="H306" s="1123"/>
      <c r="I306" s="1115" t="s">
        <v>120</v>
      </c>
      <c r="J306" s="1116"/>
      <c r="K306" s="1115" t="s">
        <v>121</v>
      </c>
      <c r="L306" s="1123"/>
      <c r="M306" s="1115" t="s">
        <v>120</v>
      </c>
      <c r="N306" s="1116"/>
      <c r="O306" s="1115" t="s">
        <v>121</v>
      </c>
      <c r="P306" s="1123"/>
      <c r="Q306" s="1115" t="s">
        <v>120</v>
      </c>
      <c r="R306" s="1116"/>
      <c r="S306" s="1115" t="s">
        <v>121</v>
      </c>
      <c r="T306" s="1123"/>
      <c r="U306" s="1115" t="s">
        <v>120</v>
      </c>
      <c r="V306" s="1116"/>
      <c r="W306" s="1115" t="s">
        <v>121</v>
      </c>
      <c r="X306" s="1123"/>
      <c r="Y306" s="1115" t="s">
        <v>120</v>
      </c>
      <c r="Z306" s="1116"/>
      <c r="AA306" s="1115" t="s">
        <v>121</v>
      </c>
      <c r="AB306" s="1123"/>
      <c r="AC306" s="1115" t="s">
        <v>120</v>
      </c>
      <c r="AD306" s="1116"/>
      <c r="AE306" s="1115" t="s">
        <v>121</v>
      </c>
      <c r="AF306" s="1123"/>
      <c r="AG306" s="1115" t="s">
        <v>120</v>
      </c>
      <c r="AH306" s="1116"/>
      <c r="AI306" s="1115" t="s">
        <v>121</v>
      </c>
      <c r="AJ306" s="1123"/>
      <c r="AK306" s="1115" t="s">
        <v>120</v>
      </c>
      <c r="AL306" s="1116"/>
      <c r="AM306" s="1115" t="s">
        <v>121</v>
      </c>
      <c r="AN306" s="1123"/>
      <c r="AO306" s="1115" t="s">
        <v>120</v>
      </c>
      <c r="AP306" s="1116"/>
      <c r="AQ306" s="1115" t="s">
        <v>121</v>
      </c>
      <c r="AR306" s="1123"/>
      <c r="AS306" s="1115" t="s">
        <v>120</v>
      </c>
      <c r="AT306" s="1116"/>
      <c r="AU306" s="1115" t="s">
        <v>121</v>
      </c>
      <c r="AV306" s="1123"/>
      <c r="AW306" s="1115" t="s">
        <v>120</v>
      </c>
      <c r="AX306" s="1116"/>
      <c r="AY306" s="1115" t="s">
        <v>121</v>
      </c>
      <c r="AZ306" s="1123"/>
      <c r="BA306" s="1115" t="s">
        <v>120</v>
      </c>
      <c r="BB306" s="1116"/>
      <c r="BC306" s="1115" t="s">
        <v>121</v>
      </c>
      <c r="BD306" s="1123"/>
      <c r="BE306" s="1115" t="s">
        <v>120</v>
      </c>
      <c r="BF306" s="1116"/>
      <c r="BG306" s="1115" t="s">
        <v>121</v>
      </c>
      <c r="BH306" s="1123"/>
    </row>
    <row r="307" spans="1:60" ht="101.4">
      <c r="A307" s="1127"/>
      <c r="B307" s="1106"/>
      <c r="C307" s="1107"/>
      <c r="D307" s="1107"/>
      <c r="E307" s="847" t="s">
        <v>122</v>
      </c>
      <c r="F307" s="848" t="s">
        <v>123</v>
      </c>
      <c r="G307" s="847" t="s">
        <v>124</v>
      </c>
      <c r="H307" s="848" t="s">
        <v>123</v>
      </c>
      <c r="I307" s="847" t="s">
        <v>122</v>
      </c>
      <c r="J307" s="848" t="s">
        <v>123</v>
      </c>
      <c r="K307" s="847" t="s">
        <v>124</v>
      </c>
      <c r="L307" s="848" t="s">
        <v>123</v>
      </c>
      <c r="M307" s="847" t="s">
        <v>122</v>
      </c>
      <c r="N307" s="848" t="s">
        <v>123</v>
      </c>
      <c r="O307" s="847" t="s">
        <v>124</v>
      </c>
      <c r="P307" s="848" t="s">
        <v>123</v>
      </c>
      <c r="Q307" s="847" t="s">
        <v>122</v>
      </c>
      <c r="R307" s="848" t="s">
        <v>123</v>
      </c>
      <c r="S307" s="847" t="s">
        <v>124</v>
      </c>
      <c r="T307" s="848" t="s">
        <v>123</v>
      </c>
      <c r="U307" s="847" t="s">
        <v>122</v>
      </c>
      <c r="V307" s="848" t="s">
        <v>123</v>
      </c>
      <c r="W307" s="847" t="s">
        <v>124</v>
      </c>
      <c r="X307" s="848" t="s">
        <v>123</v>
      </c>
      <c r="Y307" s="847" t="s">
        <v>122</v>
      </c>
      <c r="Z307" s="848" t="s">
        <v>123</v>
      </c>
      <c r="AA307" s="847" t="s">
        <v>124</v>
      </c>
      <c r="AB307" s="848" t="s">
        <v>123</v>
      </c>
      <c r="AC307" s="847" t="s">
        <v>122</v>
      </c>
      <c r="AD307" s="848" t="s">
        <v>123</v>
      </c>
      <c r="AE307" s="847" t="s">
        <v>124</v>
      </c>
      <c r="AF307" s="848" t="s">
        <v>123</v>
      </c>
      <c r="AG307" s="847" t="s">
        <v>122</v>
      </c>
      <c r="AH307" s="848" t="s">
        <v>123</v>
      </c>
      <c r="AI307" s="847" t="s">
        <v>124</v>
      </c>
      <c r="AJ307" s="848" t="s">
        <v>123</v>
      </c>
      <c r="AK307" s="847" t="s">
        <v>122</v>
      </c>
      <c r="AL307" s="848" t="s">
        <v>123</v>
      </c>
      <c r="AM307" s="847" t="s">
        <v>124</v>
      </c>
      <c r="AN307" s="848" t="s">
        <v>123</v>
      </c>
      <c r="AO307" s="847" t="s">
        <v>122</v>
      </c>
      <c r="AP307" s="848" t="s">
        <v>123</v>
      </c>
      <c r="AQ307" s="847" t="s">
        <v>124</v>
      </c>
      <c r="AR307" s="848" t="s">
        <v>123</v>
      </c>
      <c r="AS307" s="847" t="s">
        <v>122</v>
      </c>
      <c r="AT307" s="848" t="s">
        <v>123</v>
      </c>
      <c r="AU307" s="847" t="s">
        <v>124</v>
      </c>
      <c r="AV307" s="848" t="s">
        <v>123</v>
      </c>
      <c r="AW307" s="847" t="s">
        <v>122</v>
      </c>
      <c r="AX307" s="848" t="s">
        <v>123</v>
      </c>
      <c r="AY307" s="847" t="s">
        <v>124</v>
      </c>
      <c r="AZ307" s="848" t="s">
        <v>123</v>
      </c>
      <c r="BA307" s="847" t="s">
        <v>122</v>
      </c>
      <c r="BB307" s="848" t="s">
        <v>123</v>
      </c>
      <c r="BC307" s="847" t="s">
        <v>124</v>
      </c>
      <c r="BD307" s="848" t="s">
        <v>123</v>
      </c>
      <c r="BE307" s="847" t="s">
        <v>122</v>
      </c>
      <c r="BF307" s="848" t="s">
        <v>123</v>
      </c>
      <c r="BG307" s="847" t="s">
        <v>124</v>
      </c>
      <c r="BH307" s="848" t="s">
        <v>123</v>
      </c>
    </row>
    <row r="308" spans="1:60" ht="52.2">
      <c r="A308" s="854"/>
      <c r="B308" s="850" t="s">
        <v>4691</v>
      </c>
      <c r="C308" s="851" t="s">
        <v>4692</v>
      </c>
      <c r="D308" s="851" t="s">
        <v>4693</v>
      </c>
      <c r="E308" s="851" t="s">
        <v>4694</v>
      </c>
      <c r="F308" s="851" t="s">
        <v>4695</v>
      </c>
      <c r="G308" s="851" t="s">
        <v>4696</v>
      </c>
      <c r="H308" s="851" t="s">
        <v>4697</v>
      </c>
      <c r="I308" s="851" t="s">
        <v>4698</v>
      </c>
      <c r="J308" s="851" t="s">
        <v>4699</v>
      </c>
      <c r="K308" s="851" t="s">
        <v>4700</v>
      </c>
      <c r="L308" s="851" t="s">
        <v>4701</v>
      </c>
      <c r="M308" s="851" t="s">
        <v>4702</v>
      </c>
      <c r="N308" s="851" t="s">
        <v>4703</v>
      </c>
      <c r="O308" s="851" t="s">
        <v>4704</v>
      </c>
      <c r="P308" s="851" t="s">
        <v>4705</v>
      </c>
      <c r="Q308" s="851" t="s">
        <v>4706</v>
      </c>
      <c r="R308" s="851" t="s">
        <v>4707</v>
      </c>
      <c r="S308" s="851" t="s">
        <v>4708</v>
      </c>
      <c r="T308" s="851" t="s">
        <v>4709</v>
      </c>
      <c r="U308" s="851" t="s">
        <v>4710</v>
      </c>
      <c r="V308" s="851" t="s">
        <v>4711</v>
      </c>
      <c r="W308" s="851" t="s">
        <v>4712</v>
      </c>
      <c r="X308" s="851" t="s">
        <v>4713</v>
      </c>
      <c r="Y308" s="851" t="s">
        <v>4714</v>
      </c>
      <c r="Z308" s="851" t="s">
        <v>4715</v>
      </c>
      <c r="AA308" s="851" t="s">
        <v>4716</v>
      </c>
      <c r="AB308" s="851" t="s">
        <v>4717</v>
      </c>
      <c r="AC308" s="851" t="s">
        <v>4718</v>
      </c>
      <c r="AD308" s="851" t="s">
        <v>4719</v>
      </c>
      <c r="AE308" s="851" t="s">
        <v>4720</v>
      </c>
      <c r="AF308" s="851" t="s">
        <v>4721</v>
      </c>
      <c r="AG308" s="851" t="s">
        <v>4722</v>
      </c>
      <c r="AH308" s="851" t="s">
        <v>4723</v>
      </c>
      <c r="AI308" s="851" t="s">
        <v>4724</v>
      </c>
      <c r="AJ308" s="851" t="s">
        <v>4725</v>
      </c>
      <c r="AK308" s="851" t="s">
        <v>4718</v>
      </c>
      <c r="AL308" s="851" t="s">
        <v>4719</v>
      </c>
      <c r="AM308" s="851" t="s">
        <v>4720</v>
      </c>
      <c r="AN308" s="851" t="s">
        <v>4721</v>
      </c>
      <c r="AO308" s="851" t="s">
        <v>4722</v>
      </c>
      <c r="AP308" s="851" t="s">
        <v>4723</v>
      </c>
      <c r="AQ308" s="851" t="s">
        <v>4724</v>
      </c>
      <c r="AR308" s="851" t="s">
        <v>4725</v>
      </c>
      <c r="AS308" s="851" t="s">
        <v>4718</v>
      </c>
      <c r="AT308" s="851" t="s">
        <v>4719</v>
      </c>
      <c r="AU308" s="851" t="s">
        <v>4720</v>
      </c>
      <c r="AV308" s="851" t="s">
        <v>4721</v>
      </c>
      <c r="AW308" s="851" t="s">
        <v>4722</v>
      </c>
      <c r="AX308" s="851" t="s">
        <v>4723</v>
      </c>
      <c r="AY308" s="851" t="s">
        <v>4724</v>
      </c>
      <c r="AZ308" s="851" t="s">
        <v>4725</v>
      </c>
      <c r="BA308" s="851" t="s">
        <v>4718</v>
      </c>
      <c r="BB308" s="851" t="s">
        <v>4719</v>
      </c>
      <c r="BC308" s="851" t="s">
        <v>4720</v>
      </c>
      <c r="BD308" s="851" t="s">
        <v>4721</v>
      </c>
      <c r="BE308" s="851" t="s">
        <v>4722</v>
      </c>
      <c r="BF308" s="851" t="s">
        <v>4723</v>
      </c>
      <c r="BG308" s="851" t="s">
        <v>4724</v>
      </c>
      <c r="BH308" s="851" t="s">
        <v>4725</v>
      </c>
    </row>
    <row r="309" spans="1:60" ht="15.6">
      <c r="A309" s="664">
        <v>1</v>
      </c>
      <c r="B309" s="676"/>
      <c r="C309" s="665"/>
      <c r="D309" s="665"/>
      <c r="E309" s="665"/>
      <c r="F309" s="665"/>
      <c r="G309" s="665"/>
      <c r="H309" s="665"/>
      <c r="I309" s="665"/>
      <c r="J309" s="665"/>
      <c r="K309" s="665"/>
      <c r="L309" s="665"/>
      <c r="M309" s="665"/>
      <c r="N309" s="665"/>
      <c r="O309" s="665"/>
      <c r="P309" s="665"/>
      <c r="Q309" s="665"/>
      <c r="R309" s="665"/>
      <c r="S309" s="665"/>
      <c r="T309" s="665"/>
      <c r="U309" s="665"/>
      <c r="V309" s="665"/>
      <c r="W309" s="665"/>
      <c r="X309" s="665"/>
      <c r="Y309" s="665"/>
      <c r="Z309" s="665"/>
      <c r="AA309" s="665"/>
      <c r="AB309" s="665"/>
      <c r="AC309" s="665"/>
      <c r="AD309" s="665"/>
      <c r="AE309" s="665"/>
      <c r="AF309" s="665"/>
      <c r="AG309" s="665"/>
      <c r="AH309" s="665"/>
      <c r="AI309" s="665"/>
      <c r="AJ309" s="665"/>
      <c r="AK309" s="665"/>
      <c r="AL309" s="665"/>
      <c r="AM309" s="665"/>
      <c r="AN309" s="665"/>
      <c r="AO309" s="665"/>
      <c r="AP309" s="665"/>
      <c r="AQ309" s="665"/>
      <c r="AR309" s="665"/>
      <c r="AS309" s="665"/>
      <c r="AT309" s="665"/>
      <c r="AU309" s="665"/>
      <c r="AV309" s="665"/>
      <c r="AW309" s="665"/>
      <c r="AX309" s="665"/>
      <c r="AY309" s="665"/>
      <c r="AZ309" s="665"/>
      <c r="BA309" s="665"/>
      <c r="BB309" s="665"/>
      <c r="BC309" s="665"/>
      <c r="BD309" s="665"/>
      <c r="BE309" s="665"/>
      <c r="BF309" s="665"/>
      <c r="BG309" s="665"/>
      <c r="BH309" s="665"/>
    </row>
    <row r="310" spans="1:60" ht="31.2">
      <c r="A310" s="664">
        <v>2</v>
      </c>
      <c r="B310" s="678" t="s">
        <v>132</v>
      </c>
      <c r="C310" s="665"/>
      <c r="D310" s="665"/>
      <c r="E310" s="665"/>
      <c r="F310" s="665"/>
      <c r="G310" s="665"/>
      <c r="H310" s="665"/>
      <c r="I310" s="665"/>
      <c r="J310" s="665"/>
      <c r="K310" s="665"/>
      <c r="L310" s="665"/>
      <c r="M310" s="665"/>
      <c r="N310" s="665"/>
      <c r="O310" s="665"/>
      <c r="P310" s="665"/>
      <c r="Q310" s="665"/>
      <c r="R310" s="665"/>
      <c r="S310" s="665"/>
      <c r="T310" s="665"/>
      <c r="U310" s="665"/>
      <c r="V310" s="665"/>
      <c r="W310" s="665"/>
      <c r="X310" s="665"/>
      <c r="Y310" s="665"/>
      <c r="Z310" s="665"/>
      <c r="AA310" s="665"/>
      <c r="AB310" s="665"/>
      <c r="AC310" s="665"/>
      <c r="AD310" s="665"/>
      <c r="AE310" s="665"/>
      <c r="AF310" s="665"/>
      <c r="AG310" s="665"/>
      <c r="AH310" s="665"/>
      <c r="AI310" s="665"/>
      <c r="AJ310" s="665"/>
      <c r="AK310" s="665"/>
      <c r="AL310" s="665"/>
      <c r="AM310" s="665"/>
      <c r="AN310" s="665"/>
      <c r="AO310" s="665"/>
      <c r="AP310" s="665"/>
      <c r="AQ310" s="665"/>
      <c r="AR310" s="665"/>
      <c r="AS310" s="665"/>
      <c r="AT310" s="665"/>
      <c r="AU310" s="665"/>
      <c r="AV310" s="665"/>
      <c r="AW310" s="665"/>
      <c r="AX310" s="665"/>
      <c r="AY310" s="665"/>
      <c r="AZ310" s="665"/>
      <c r="BA310" s="665"/>
      <c r="BB310" s="665"/>
      <c r="BC310" s="665"/>
      <c r="BD310" s="665"/>
      <c r="BE310" s="665"/>
      <c r="BF310" s="665"/>
      <c r="BG310" s="665"/>
      <c r="BH310" s="665"/>
    </row>
    <row r="318" spans="1:60" ht="18">
      <c r="A318" s="662"/>
      <c r="B318" s="1101" t="s">
        <v>110</v>
      </c>
      <c r="C318" s="1101"/>
      <c r="D318" s="1101"/>
      <c r="E318" s="1101"/>
      <c r="F318" s="1101"/>
      <c r="G318" s="1101"/>
      <c r="H318" s="1101"/>
      <c r="I318" s="1101"/>
      <c r="J318" s="1101"/>
      <c r="K318" s="1101"/>
      <c r="L318" s="1101"/>
      <c r="M318" s="1101"/>
      <c r="N318" s="1101"/>
      <c r="O318" s="1101"/>
      <c r="P318" s="1101"/>
      <c r="Q318" s="1101"/>
      <c r="R318" s="1101"/>
      <c r="S318" s="1101"/>
      <c r="T318" s="1101"/>
      <c r="U318" s="1101"/>
      <c r="V318" s="1101"/>
      <c r="W318" s="1101"/>
      <c r="X318" s="1101"/>
      <c r="Y318" s="679"/>
      <c r="Z318" s="679"/>
      <c r="AA318" s="679"/>
      <c r="AB318" s="679"/>
      <c r="AC318" s="679"/>
      <c r="AD318" s="679"/>
      <c r="AE318" s="679"/>
      <c r="AF318" s="679"/>
      <c r="AG318" s="679"/>
      <c r="AH318" s="679"/>
      <c r="AI318" s="679"/>
      <c r="AJ318" s="679"/>
    </row>
    <row r="319" spans="1:60" ht="18">
      <c r="A319" s="656"/>
      <c r="B319" s="1103" t="s">
        <v>4726</v>
      </c>
      <c r="C319" s="1103"/>
      <c r="D319" s="1103"/>
      <c r="E319" s="1103"/>
      <c r="F319" s="1103"/>
      <c r="G319" s="1103"/>
      <c r="H319" s="1103"/>
      <c r="I319" s="1103"/>
      <c r="J319" s="1103"/>
      <c r="K319" s="1103"/>
      <c r="L319" s="1103"/>
      <c r="M319" s="1103"/>
      <c r="N319" s="1103"/>
      <c r="O319" s="1103"/>
      <c r="P319" s="1103"/>
      <c r="Q319" s="1103"/>
      <c r="R319" s="1103"/>
      <c r="S319" s="1103"/>
      <c r="T319" s="1103"/>
      <c r="U319" s="1103"/>
      <c r="V319" s="1103"/>
      <c r="W319" s="1103"/>
      <c r="X319" s="1103"/>
      <c r="Y319" s="660"/>
      <c r="Z319" s="660"/>
      <c r="AA319" s="660"/>
      <c r="AB319" s="660"/>
      <c r="AC319" s="660"/>
      <c r="AD319" s="660"/>
      <c r="AE319" s="673"/>
      <c r="AF319" s="673"/>
      <c r="AG319" s="673"/>
      <c r="AH319" s="673"/>
      <c r="AI319" s="659"/>
      <c r="AJ319" s="659"/>
    </row>
    <row r="320" spans="1:60" ht="18">
      <c r="A320" s="662"/>
      <c r="B320" s="1104" t="s">
        <v>106</v>
      </c>
      <c r="C320" s="1104"/>
      <c r="D320" s="1104"/>
      <c r="E320" s="1104"/>
      <c r="F320" s="1104"/>
      <c r="G320" s="1104"/>
      <c r="H320" s="1104"/>
      <c r="I320" s="1104"/>
      <c r="J320" s="1104"/>
      <c r="K320" s="1104"/>
      <c r="L320" s="1104"/>
      <c r="M320" s="1104"/>
      <c r="N320" s="1104"/>
      <c r="O320" s="1104"/>
      <c r="P320" s="1104"/>
      <c r="Q320" s="1104"/>
      <c r="R320" s="1104"/>
      <c r="S320" s="1104"/>
      <c r="T320" s="1104"/>
      <c r="U320" s="1104"/>
      <c r="V320" s="1104"/>
      <c r="W320" s="1104"/>
      <c r="X320" s="679"/>
      <c r="Y320" s="679"/>
      <c r="Z320" s="679"/>
      <c r="AA320" s="679"/>
      <c r="AB320" s="679"/>
      <c r="AC320" s="679"/>
      <c r="AD320" s="679"/>
      <c r="AE320" s="679"/>
      <c r="AF320" s="679"/>
      <c r="AG320" s="679"/>
      <c r="AH320" s="679"/>
      <c r="AI320" s="679"/>
      <c r="AJ320" s="679"/>
    </row>
    <row r="321" spans="1:60" ht="15.6">
      <c r="A321" s="1127" t="s">
        <v>1404</v>
      </c>
      <c r="B321" s="1106" t="s">
        <v>107</v>
      </c>
      <c r="C321" s="1107" t="s">
        <v>113</v>
      </c>
      <c r="D321" s="1107" t="s">
        <v>114</v>
      </c>
      <c r="E321" s="1128" t="s">
        <v>115</v>
      </c>
      <c r="F321" s="1129"/>
      <c r="G321" s="1129"/>
      <c r="H321" s="1130"/>
      <c r="I321" s="1126" t="s">
        <v>163</v>
      </c>
      <c r="J321" s="1126"/>
      <c r="K321" s="1126"/>
      <c r="L321" s="1126"/>
      <c r="M321" s="1126"/>
      <c r="N321" s="1126"/>
      <c r="O321" s="1126"/>
      <c r="P321" s="1126"/>
      <c r="Q321" s="1126"/>
      <c r="R321" s="1126"/>
      <c r="S321" s="1126"/>
      <c r="T321" s="1126"/>
      <c r="U321" s="1126"/>
      <c r="V321" s="1126"/>
      <c r="W321" s="1126"/>
      <c r="X321" s="1126"/>
      <c r="Y321" s="1126"/>
      <c r="Z321" s="1126"/>
      <c r="AA321" s="1126"/>
      <c r="AB321" s="1126"/>
      <c r="AC321" s="1126"/>
      <c r="AD321" s="1126"/>
      <c r="AE321" s="1126"/>
      <c r="AF321" s="1126"/>
      <c r="AG321" s="1126"/>
      <c r="AH321" s="1126"/>
      <c r="AI321" s="1126"/>
      <c r="AJ321" s="1126"/>
      <c r="AK321" s="1126"/>
      <c r="AL321" s="1126"/>
      <c r="AM321" s="1126"/>
      <c r="AN321" s="1126"/>
      <c r="AO321" s="1126"/>
      <c r="AP321" s="1126"/>
      <c r="AQ321" s="1126"/>
      <c r="AR321" s="1126"/>
      <c r="AS321" s="1126"/>
      <c r="AT321" s="1126"/>
      <c r="AU321" s="1126"/>
      <c r="AV321" s="1126"/>
      <c r="AW321" s="1126"/>
      <c r="AX321" s="1126"/>
      <c r="AY321" s="1126"/>
      <c r="AZ321" s="1126"/>
      <c r="BA321" s="1126"/>
      <c r="BB321" s="1126"/>
      <c r="BC321" s="1126"/>
      <c r="BD321" s="1126"/>
      <c r="BE321" s="1126"/>
      <c r="BF321" s="1126"/>
      <c r="BG321" s="1126"/>
      <c r="BH321" s="1126"/>
    </row>
    <row r="322" spans="1:60" ht="15.6">
      <c r="A322" s="1127"/>
      <c r="B322" s="1106"/>
      <c r="C322" s="1107"/>
      <c r="D322" s="1107"/>
      <c r="E322" s="1131"/>
      <c r="F322" s="1132"/>
      <c r="G322" s="1132"/>
      <c r="H322" s="1133"/>
      <c r="I322" s="1124" t="s">
        <v>1451</v>
      </c>
      <c r="J322" s="1125"/>
      <c r="K322" s="1125"/>
      <c r="L322" s="1125"/>
      <c r="M322" s="1124" t="s">
        <v>1439</v>
      </c>
      <c r="N322" s="1125"/>
      <c r="O322" s="1125"/>
      <c r="P322" s="1125"/>
      <c r="Q322" s="1124" t="s">
        <v>1438</v>
      </c>
      <c r="R322" s="1125"/>
      <c r="S322" s="1125"/>
      <c r="T322" s="1123"/>
      <c r="U322" s="1124" t="s">
        <v>1475</v>
      </c>
      <c r="V322" s="1125"/>
      <c r="W322" s="1125"/>
      <c r="X322" s="1123"/>
      <c r="Y322" s="1124" t="s">
        <v>1465</v>
      </c>
      <c r="Z322" s="1125"/>
      <c r="AA322" s="1125"/>
      <c r="AB322" s="1125"/>
      <c r="AC322" s="1124" t="s">
        <v>118</v>
      </c>
      <c r="AD322" s="1125"/>
      <c r="AE322" s="1125"/>
      <c r="AF322" s="1125"/>
      <c r="AG322" s="1124" t="s">
        <v>1450</v>
      </c>
      <c r="AH322" s="1125"/>
      <c r="AI322" s="1125"/>
      <c r="AJ322" s="1125"/>
      <c r="AK322" s="1124" t="s">
        <v>1660</v>
      </c>
      <c r="AL322" s="1125"/>
      <c r="AM322" s="1125"/>
      <c r="AN322" s="1125"/>
      <c r="AO322" s="1124" t="s">
        <v>1642</v>
      </c>
      <c r="AP322" s="1125"/>
      <c r="AQ322" s="1125"/>
      <c r="AR322" s="1125"/>
      <c r="AS322" s="1124" t="s">
        <v>1657</v>
      </c>
      <c r="AT322" s="1125"/>
      <c r="AU322" s="1125"/>
      <c r="AV322" s="1125"/>
      <c r="AW322" s="1124" t="s">
        <v>1639</v>
      </c>
      <c r="AX322" s="1125"/>
      <c r="AY322" s="1125"/>
      <c r="AZ322" s="1125"/>
      <c r="BA322" s="1124" t="s">
        <v>1697</v>
      </c>
      <c r="BB322" s="1125"/>
      <c r="BC322" s="1125"/>
      <c r="BD322" s="1125"/>
      <c r="BE322" s="1126" t="s">
        <v>3654</v>
      </c>
      <c r="BF322" s="1126"/>
      <c r="BG322" s="1126"/>
      <c r="BH322" s="1126"/>
    </row>
    <row r="323" spans="1:60" ht="15.6">
      <c r="A323" s="1127"/>
      <c r="B323" s="1106"/>
      <c r="C323" s="1107"/>
      <c r="D323" s="1107"/>
      <c r="E323" s="1115" t="s">
        <v>120</v>
      </c>
      <c r="F323" s="1116"/>
      <c r="G323" s="1115" t="s">
        <v>121</v>
      </c>
      <c r="H323" s="1123"/>
      <c r="I323" s="1115" t="s">
        <v>120</v>
      </c>
      <c r="J323" s="1116"/>
      <c r="K323" s="1115" t="s">
        <v>121</v>
      </c>
      <c r="L323" s="1123"/>
      <c r="M323" s="1115" t="s">
        <v>120</v>
      </c>
      <c r="N323" s="1116"/>
      <c r="O323" s="1115" t="s">
        <v>121</v>
      </c>
      <c r="P323" s="1123"/>
      <c r="Q323" s="1115" t="s">
        <v>120</v>
      </c>
      <c r="R323" s="1116"/>
      <c r="S323" s="1115" t="s">
        <v>121</v>
      </c>
      <c r="T323" s="1123"/>
      <c r="U323" s="1115" t="s">
        <v>120</v>
      </c>
      <c r="V323" s="1116"/>
      <c r="W323" s="1115" t="s">
        <v>121</v>
      </c>
      <c r="X323" s="1123"/>
      <c r="Y323" s="1115" t="s">
        <v>120</v>
      </c>
      <c r="Z323" s="1116"/>
      <c r="AA323" s="1115" t="s">
        <v>121</v>
      </c>
      <c r="AB323" s="1123"/>
      <c r="AC323" s="1115" t="s">
        <v>120</v>
      </c>
      <c r="AD323" s="1116"/>
      <c r="AE323" s="1115" t="s">
        <v>121</v>
      </c>
      <c r="AF323" s="1123"/>
      <c r="AG323" s="1115" t="s">
        <v>120</v>
      </c>
      <c r="AH323" s="1116"/>
      <c r="AI323" s="1115" t="s">
        <v>121</v>
      </c>
      <c r="AJ323" s="1123"/>
      <c r="AK323" s="1115" t="s">
        <v>120</v>
      </c>
      <c r="AL323" s="1116"/>
      <c r="AM323" s="1115" t="s">
        <v>121</v>
      </c>
      <c r="AN323" s="1123"/>
      <c r="AO323" s="1115" t="s">
        <v>120</v>
      </c>
      <c r="AP323" s="1116"/>
      <c r="AQ323" s="1115" t="s">
        <v>121</v>
      </c>
      <c r="AR323" s="1123"/>
      <c r="AS323" s="1115" t="s">
        <v>120</v>
      </c>
      <c r="AT323" s="1116"/>
      <c r="AU323" s="1115" t="s">
        <v>121</v>
      </c>
      <c r="AV323" s="1123"/>
      <c r="AW323" s="1115" t="s">
        <v>120</v>
      </c>
      <c r="AX323" s="1116"/>
      <c r="AY323" s="1115" t="s">
        <v>121</v>
      </c>
      <c r="AZ323" s="1123"/>
      <c r="BA323" s="1115" t="s">
        <v>120</v>
      </c>
      <c r="BB323" s="1116"/>
      <c r="BC323" s="1115" t="s">
        <v>121</v>
      </c>
      <c r="BD323" s="1123"/>
      <c r="BE323" s="1115" t="s">
        <v>120</v>
      </c>
      <c r="BF323" s="1116"/>
      <c r="BG323" s="1115" t="s">
        <v>121</v>
      </c>
      <c r="BH323" s="1123"/>
    </row>
    <row r="324" spans="1:60" ht="101.4">
      <c r="A324" s="1127"/>
      <c r="B324" s="1106"/>
      <c r="C324" s="1107"/>
      <c r="D324" s="1107"/>
      <c r="E324" s="847" t="s">
        <v>122</v>
      </c>
      <c r="F324" s="848" t="s">
        <v>123</v>
      </c>
      <c r="G324" s="847" t="s">
        <v>124</v>
      </c>
      <c r="H324" s="848" t="s">
        <v>123</v>
      </c>
      <c r="I324" s="847" t="s">
        <v>122</v>
      </c>
      <c r="J324" s="848" t="s">
        <v>123</v>
      </c>
      <c r="K324" s="847" t="s">
        <v>124</v>
      </c>
      <c r="L324" s="848" t="s">
        <v>123</v>
      </c>
      <c r="M324" s="847" t="s">
        <v>122</v>
      </c>
      <c r="N324" s="848" t="s">
        <v>123</v>
      </c>
      <c r="O324" s="847" t="s">
        <v>124</v>
      </c>
      <c r="P324" s="848" t="s">
        <v>123</v>
      </c>
      <c r="Q324" s="847" t="s">
        <v>122</v>
      </c>
      <c r="R324" s="848" t="s">
        <v>123</v>
      </c>
      <c r="S324" s="847" t="s">
        <v>124</v>
      </c>
      <c r="T324" s="848" t="s">
        <v>123</v>
      </c>
      <c r="U324" s="847" t="s">
        <v>122</v>
      </c>
      <c r="V324" s="848" t="s">
        <v>123</v>
      </c>
      <c r="W324" s="847" t="s">
        <v>124</v>
      </c>
      <c r="X324" s="848" t="s">
        <v>123</v>
      </c>
      <c r="Y324" s="847" t="s">
        <v>122</v>
      </c>
      <c r="Z324" s="848" t="s">
        <v>123</v>
      </c>
      <c r="AA324" s="847" t="s">
        <v>124</v>
      </c>
      <c r="AB324" s="848" t="s">
        <v>123</v>
      </c>
      <c r="AC324" s="847" t="s">
        <v>122</v>
      </c>
      <c r="AD324" s="848" t="s">
        <v>123</v>
      </c>
      <c r="AE324" s="847" t="s">
        <v>124</v>
      </c>
      <c r="AF324" s="848" t="s">
        <v>123</v>
      </c>
      <c r="AG324" s="847" t="s">
        <v>122</v>
      </c>
      <c r="AH324" s="848" t="s">
        <v>123</v>
      </c>
      <c r="AI324" s="847" t="s">
        <v>124</v>
      </c>
      <c r="AJ324" s="848" t="s">
        <v>123</v>
      </c>
      <c r="AK324" s="847" t="s">
        <v>122</v>
      </c>
      <c r="AL324" s="848" t="s">
        <v>123</v>
      </c>
      <c r="AM324" s="847" t="s">
        <v>124</v>
      </c>
      <c r="AN324" s="848" t="s">
        <v>123</v>
      </c>
      <c r="AO324" s="847" t="s">
        <v>122</v>
      </c>
      <c r="AP324" s="848" t="s">
        <v>123</v>
      </c>
      <c r="AQ324" s="847" t="s">
        <v>124</v>
      </c>
      <c r="AR324" s="848" t="s">
        <v>123</v>
      </c>
      <c r="AS324" s="847" t="s">
        <v>122</v>
      </c>
      <c r="AT324" s="848" t="s">
        <v>123</v>
      </c>
      <c r="AU324" s="847" t="s">
        <v>124</v>
      </c>
      <c r="AV324" s="848" t="s">
        <v>123</v>
      </c>
      <c r="AW324" s="847" t="s">
        <v>122</v>
      </c>
      <c r="AX324" s="848" t="s">
        <v>123</v>
      </c>
      <c r="AY324" s="847" t="s">
        <v>124</v>
      </c>
      <c r="AZ324" s="848" t="s">
        <v>123</v>
      </c>
      <c r="BA324" s="847" t="s">
        <v>122</v>
      </c>
      <c r="BB324" s="848" t="s">
        <v>123</v>
      </c>
      <c r="BC324" s="847" t="s">
        <v>124</v>
      </c>
      <c r="BD324" s="848" t="s">
        <v>123</v>
      </c>
      <c r="BE324" s="847" t="s">
        <v>122</v>
      </c>
      <c r="BF324" s="848" t="s">
        <v>123</v>
      </c>
      <c r="BG324" s="847" t="s">
        <v>124</v>
      </c>
      <c r="BH324" s="848" t="s">
        <v>123</v>
      </c>
    </row>
    <row r="325" spans="1:60" ht="52.2">
      <c r="A325" s="854"/>
      <c r="B325" s="850" t="s">
        <v>4691</v>
      </c>
      <c r="C325" s="851" t="s">
        <v>4692</v>
      </c>
      <c r="D325" s="851" t="s">
        <v>4693</v>
      </c>
      <c r="E325" s="851" t="s">
        <v>4694</v>
      </c>
      <c r="F325" s="851" t="s">
        <v>4695</v>
      </c>
      <c r="G325" s="851" t="s">
        <v>4696</v>
      </c>
      <c r="H325" s="851" t="s">
        <v>4697</v>
      </c>
      <c r="I325" s="851" t="s">
        <v>4698</v>
      </c>
      <c r="J325" s="851" t="s">
        <v>4699</v>
      </c>
      <c r="K325" s="851" t="s">
        <v>4700</v>
      </c>
      <c r="L325" s="851" t="s">
        <v>4701</v>
      </c>
      <c r="M325" s="851" t="s">
        <v>4702</v>
      </c>
      <c r="N325" s="851" t="s">
        <v>4703</v>
      </c>
      <c r="O325" s="851" t="s">
        <v>4704</v>
      </c>
      <c r="P325" s="851" t="s">
        <v>4705</v>
      </c>
      <c r="Q325" s="851" t="s">
        <v>4706</v>
      </c>
      <c r="R325" s="851" t="s">
        <v>4707</v>
      </c>
      <c r="S325" s="851" t="s">
        <v>4708</v>
      </c>
      <c r="T325" s="851" t="s">
        <v>4709</v>
      </c>
      <c r="U325" s="851" t="s">
        <v>4710</v>
      </c>
      <c r="V325" s="851" t="s">
        <v>4711</v>
      </c>
      <c r="W325" s="851" t="s">
        <v>4712</v>
      </c>
      <c r="X325" s="851" t="s">
        <v>4713</v>
      </c>
      <c r="Y325" s="851" t="s">
        <v>4714</v>
      </c>
      <c r="Z325" s="851" t="s">
        <v>4715</v>
      </c>
      <c r="AA325" s="851" t="s">
        <v>4716</v>
      </c>
      <c r="AB325" s="851" t="s">
        <v>4717</v>
      </c>
      <c r="AC325" s="851" t="s">
        <v>4718</v>
      </c>
      <c r="AD325" s="851" t="s">
        <v>4719</v>
      </c>
      <c r="AE325" s="851" t="s">
        <v>4720</v>
      </c>
      <c r="AF325" s="851" t="s">
        <v>4721</v>
      </c>
      <c r="AG325" s="851" t="s">
        <v>4722</v>
      </c>
      <c r="AH325" s="851" t="s">
        <v>4723</v>
      </c>
      <c r="AI325" s="851" t="s">
        <v>4724</v>
      </c>
      <c r="AJ325" s="851" t="s">
        <v>4725</v>
      </c>
      <c r="AK325" s="851" t="s">
        <v>4718</v>
      </c>
      <c r="AL325" s="851" t="s">
        <v>4719</v>
      </c>
      <c r="AM325" s="851" t="s">
        <v>4720</v>
      </c>
      <c r="AN325" s="851" t="s">
        <v>4721</v>
      </c>
      <c r="AO325" s="851" t="s">
        <v>4722</v>
      </c>
      <c r="AP325" s="851" t="s">
        <v>4723</v>
      </c>
      <c r="AQ325" s="851" t="s">
        <v>4724</v>
      </c>
      <c r="AR325" s="851" t="s">
        <v>4725</v>
      </c>
      <c r="AS325" s="851" t="s">
        <v>4718</v>
      </c>
      <c r="AT325" s="851" t="s">
        <v>4719</v>
      </c>
      <c r="AU325" s="851" t="s">
        <v>4720</v>
      </c>
      <c r="AV325" s="851" t="s">
        <v>4721</v>
      </c>
      <c r="AW325" s="851" t="s">
        <v>4722</v>
      </c>
      <c r="AX325" s="851" t="s">
        <v>4723</v>
      </c>
      <c r="AY325" s="851" t="s">
        <v>4724</v>
      </c>
      <c r="AZ325" s="851" t="s">
        <v>4725</v>
      </c>
      <c r="BA325" s="851" t="s">
        <v>4718</v>
      </c>
      <c r="BB325" s="851" t="s">
        <v>4719</v>
      </c>
      <c r="BC325" s="851" t="s">
        <v>4720</v>
      </c>
      <c r="BD325" s="851" t="s">
        <v>4721</v>
      </c>
      <c r="BE325" s="851" t="s">
        <v>4722</v>
      </c>
      <c r="BF325" s="851" t="s">
        <v>4723</v>
      </c>
      <c r="BG325" s="851" t="s">
        <v>4724</v>
      </c>
      <c r="BH325" s="851" t="s">
        <v>4725</v>
      </c>
    </row>
    <row r="326" spans="1:60" ht="15.6">
      <c r="A326" s="664">
        <v>1</v>
      </c>
      <c r="B326" s="676"/>
      <c r="C326" s="665"/>
      <c r="D326" s="665"/>
      <c r="E326" s="665"/>
      <c r="F326" s="665"/>
      <c r="G326" s="665"/>
      <c r="H326" s="665"/>
      <c r="I326" s="665"/>
      <c r="J326" s="665"/>
      <c r="K326" s="665"/>
      <c r="L326" s="665"/>
      <c r="M326" s="665"/>
      <c r="N326" s="665"/>
      <c r="O326" s="665"/>
      <c r="P326" s="665"/>
      <c r="Q326" s="665"/>
      <c r="R326" s="665"/>
      <c r="S326" s="665"/>
      <c r="T326" s="665"/>
      <c r="U326" s="665"/>
      <c r="V326" s="665"/>
      <c r="W326" s="665"/>
      <c r="X326" s="665"/>
      <c r="Y326" s="665"/>
      <c r="Z326" s="665"/>
      <c r="AA326" s="665"/>
      <c r="AB326" s="665"/>
      <c r="AC326" s="665"/>
      <c r="AD326" s="665"/>
      <c r="AE326" s="665"/>
      <c r="AF326" s="665"/>
      <c r="AG326" s="665"/>
      <c r="AH326" s="665"/>
      <c r="AI326" s="665"/>
      <c r="AJ326" s="665"/>
      <c r="AK326" s="665"/>
      <c r="AL326" s="665"/>
      <c r="AM326" s="665"/>
      <c r="AN326" s="665"/>
      <c r="AO326" s="665"/>
      <c r="AP326" s="665"/>
      <c r="AQ326" s="665"/>
      <c r="AR326" s="665"/>
      <c r="AS326" s="665"/>
      <c r="AT326" s="665"/>
      <c r="AU326" s="665"/>
      <c r="AV326" s="665"/>
      <c r="AW326" s="665"/>
      <c r="AX326" s="665"/>
      <c r="AY326" s="665"/>
      <c r="AZ326" s="665"/>
      <c r="BA326" s="665"/>
      <c r="BB326" s="665"/>
      <c r="BC326" s="665"/>
      <c r="BD326" s="665"/>
      <c r="BE326" s="665"/>
      <c r="BF326" s="665"/>
      <c r="BG326" s="665"/>
      <c r="BH326" s="665"/>
    </row>
    <row r="327" spans="1:60" ht="31.2">
      <c r="A327" s="664">
        <v>2</v>
      </c>
      <c r="B327" s="678" t="s">
        <v>132</v>
      </c>
      <c r="C327" s="665"/>
      <c r="D327" s="665"/>
      <c r="E327" s="665"/>
      <c r="F327" s="665"/>
      <c r="G327" s="665"/>
      <c r="H327" s="665"/>
      <c r="I327" s="665"/>
      <c r="J327" s="665"/>
      <c r="K327" s="665"/>
      <c r="L327" s="665"/>
      <c r="M327" s="665"/>
      <c r="N327" s="665"/>
      <c r="O327" s="665"/>
      <c r="P327" s="665"/>
      <c r="Q327" s="665"/>
      <c r="R327" s="665"/>
      <c r="S327" s="665"/>
      <c r="T327" s="665"/>
      <c r="U327" s="665"/>
      <c r="V327" s="665"/>
      <c r="W327" s="665"/>
      <c r="X327" s="665"/>
      <c r="Y327" s="665"/>
      <c r="Z327" s="665"/>
      <c r="AA327" s="665"/>
      <c r="AB327" s="665"/>
      <c r="AC327" s="665"/>
      <c r="AD327" s="665"/>
      <c r="AE327" s="665"/>
      <c r="AF327" s="665"/>
      <c r="AG327" s="665"/>
      <c r="AH327" s="665"/>
      <c r="AI327" s="665"/>
      <c r="AJ327" s="665"/>
      <c r="AK327" s="665"/>
      <c r="AL327" s="665"/>
      <c r="AM327" s="665"/>
      <c r="AN327" s="665"/>
      <c r="AO327" s="665"/>
      <c r="AP327" s="665"/>
      <c r="AQ327" s="665"/>
      <c r="AR327" s="665"/>
      <c r="AS327" s="665"/>
      <c r="AT327" s="665"/>
      <c r="AU327" s="665"/>
      <c r="AV327" s="665"/>
      <c r="AW327" s="665"/>
      <c r="AX327" s="665"/>
      <c r="AY327" s="665"/>
      <c r="AZ327" s="665"/>
      <c r="BA327" s="665"/>
      <c r="BB327" s="665"/>
      <c r="BC327" s="665"/>
      <c r="BD327" s="665"/>
      <c r="BE327" s="665"/>
      <c r="BF327" s="665"/>
      <c r="BG327" s="665"/>
      <c r="BH327" s="665"/>
    </row>
    <row r="328" spans="1:60" ht="15.6">
      <c r="A328" s="662"/>
      <c r="B328" s="681"/>
      <c r="C328" s="679"/>
      <c r="D328" s="679"/>
      <c r="E328" s="679"/>
      <c r="F328" s="679"/>
      <c r="G328" s="679"/>
      <c r="H328" s="679"/>
      <c r="I328" s="679"/>
      <c r="J328" s="679"/>
      <c r="K328" s="679"/>
      <c r="L328" s="679"/>
      <c r="M328" s="679"/>
      <c r="N328" s="679"/>
      <c r="O328" s="679"/>
      <c r="P328" s="679"/>
      <c r="Q328" s="679"/>
      <c r="R328" s="679"/>
      <c r="S328" s="679"/>
      <c r="T328" s="679"/>
      <c r="U328" s="679"/>
      <c r="V328" s="679"/>
      <c r="W328" s="679"/>
      <c r="X328" s="679"/>
      <c r="Y328" s="679"/>
      <c r="Z328" s="679"/>
      <c r="AA328" s="679"/>
      <c r="AB328" s="679"/>
      <c r="AC328" s="679"/>
      <c r="AD328" s="679"/>
      <c r="AE328" s="679"/>
      <c r="AF328" s="679"/>
      <c r="AG328" s="679"/>
      <c r="AH328" s="679"/>
      <c r="AI328" s="679"/>
      <c r="AJ328" s="679"/>
    </row>
    <row r="329" spans="1:60" ht="15.6">
      <c r="A329" s="662"/>
      <c r="B329" s="681"/>
      <c r="C329" s="679"/>
      <c r="D329" s="679"/>
      <c r="E329" s="679"/>
      <c r="F329" s="679"/>
      <c r="G329" s="679"/>
      <c r="H329" s="679"/>
      <c r="I329" s="679"/>
      <c r="J329" s="679"/>
      <c r="K329" s="679"/>
      <c r="L329" s="679"/>
      <c r="M329" s="679"/>
      <c r="N329" s="679"/>
      <c r="O329" s="679"/>
      <c r="P329" s="679"/>
      <c r="Q329" s="679"/>
      <c r="R329" s="679"/>
      <c r="S329" s="679"/>
      <c r="T329" s="679"/>
      <c r="U329" s="679"/>
      <c r="V329" s="679"/>
      <c r="W329" s="679"/>
      <c r="X329" s="679"/>
      <c r="Y329" s="679"/>
      <c r="Z329" s="679"/>
      <c r="AA329" s="679"/>
      <c r="AB329" s="679"/>
      <c r="AC329" s="679"/>
      <c r="AD329" s="679"/>
      <c r="AE329" s="679"/>
      <c r="AF329" s="679"/>
      <c r="AG329" s="679"/>
      <c r="AH329" s="679"/>
      <c r="AI329" s="679"/>
      <c r="AJ329" s="679"/>
    </row>
    <row r="330" spans="1:60" ht="15.6">
      <c r="A330" s="662"/>
      <c r="B330" s="681"/>
      <c r="C330" s="679"/>
      <c r="D330" s="679"/>
      <c r="E330" s="679"/>
      <c r="F330" s="679"/>
      <c r="G330" s="679"/>
      <c r="H330" s="679"/>
      <c r="I330" s="679"/>
      <c r="J330" s="679"/>
      <c r="K330" s="679"/>
      <c r="L330" s="679"/>
      <c r="M330" s="679"/>
      <c r="N330" s="679"/>
      <c r="O330" s="679"/>
      <c r="P330" s="679"/>
      <c r="Q330" s="679"/>
      <c r="R330" s="679"/>
      <c r="S330" s="679"/>
      <c r="T330" s="679"/>
      <c r="U330" s="679"/>
      <c r="V330" s="679"/>
      <c r="W330" s="679"/>
      <c r="X330" s="679"/>
      <c r="Y330" s="679"/>
      <c r="Z330" s="679"/>
      <c r="AA330" s="679"/>
      <c r="AB330" s="679"/>
      <c r="AC330" s="679"/>
      <c r="AD330" s="679"/>
      <c r="AE330" s="679"/>
      <c r="AF330" s="679"/>
      <c r="AG330" s="679"/>
      <c r="AH330" s="679"/>
      <c r="AI330" s="679"/>
      <c r="AJ330" s="679"/>
    </row>
    <row r="331" spans="1:60" ht="15.6">
      <c r="A331" s="662"/>
      <c r="B331" s="681"/>
      <c r="C331" s="679"/>
      <c r="D331" s="679"/>
      <c r="E331" s="679"/>
      <c r="F331" s="679"/>
      <c r="G331" s="679"/>
      <c r="H331" s="679"/>
      <c r="I331" s="679"/>
      <c r="J331" s="679"/>
      <c r="K331" s="679"/>
      <c r="L331" s="679"/>
      <c r="M331" s="679"/>
      <c r="N331" s="679"/>
      <c r="O331" s="679"/>
      <c r="P331" s="679"/>
      <c r="Q331" s="679"/>
      <c r="R331" s="679"/>
      <c r="S331" s="679"/>
      <c r="T331" s="679"/>
      <c r="U331" s="679"/>
      <c r="V331" s="679"/>
      <c r="W331" s="679"/>
      <c r="X331" s="679"/>
      <c r="Y331" s="679"/>
      <c r="Z331" s="679"/>
      <c r="AA331" s="679"/>
      <c r="AB331" s="679"/>
      <c r="AC331" s="679"/>
      <c r="AD331" s="679"/>
      <c r="AE331" s="679"/>
      <c r="AF331" s="679"/>
      <c r="AG331" s="679"/>
      <c r="AH331" s="679"/>
      <c r="AI331" s="679"/>
      <c r="AJ331" s="679"/>
    </row>
    <row r="332" spans="1:60" ht="15.6">
      <c r="A332" s="662"/>
      <c r="B332" s="681"/>
      <c r="C332" s="679"/>
      <c r="D332" s="679"/>
      <c r="E332" s="679"/>
      <c r="F332" s="679"/>
      <c r="G332" s="679"/>
      <c r="H332" s="679"/>
      <c r="I332" s="679"/>
      <c r="J332" s="679"/>
      <c r="K332" s="679"/>
      <c r="L332" s="679"/>
      <c r="M332" s="679"/>
      <c r="N332" s="679"/>
      <c r="O332" s="679"/>
      <c r="P332" s="679"/>
      <c r="Q332" s="679"/>
      <c r="R332" s="679"/>
      <c r="S332" s="679"/>
      <c r="T332" s="679"/>
      <c r="U332" s="679"/>
      <c r="V332" s="679"/>
      <c r="W332" s="679"/>
      <c r="X332" s="679"/>
      <c r="Y332" s="679"/>
      <c r="Z332" s="679"/>
      <c r="AA332" s="679"/>
      <c r="AB332" s="679"/>
      <c r="AC332" s="679"/>
      <c r="AD332" s="679"/>
      <c r="AE332" s="679"/>
      <c r="AF332" s="679"/>
      <c r="AG332" s="679"/>
      <c r="AH332" s="679"/>
      <c r="AI332" s="679"/>
      <c r="AJ332" s="679"/>
    </row>
    <row r="333" spans="1:60" ht="15.6">
      <c r="A333" s="662"/>
      <c r="B333" s="681"/>
      <c r="C333" s="679"/>
      <c r="D333" s="679"/>
      <c r="E333" s="679"/>
      <c r="F333" s="679"/>
      <c r="G333" s="679"/>
      <c r="H333" s="679"/>
      <c r="I333" s="679"/>
      <c r="J333" s="679"/>
      <c r="K333" s="679"/>
      <c r="L333" s="679"/>
      <c r="M333" s="679"/>
      <c r="N333" s="679"/>
      <c r="O333" s="679"/>
      <c r="P333" s="679"/>
      <c r="Q333" s="679"/>
      <c r="R333" s="679"/>
      <c r="S333" s="679"/>
      <c r="T333" s="679"/>
      <c r="U333" s="679"/>
      <c r="V333" s="679"/>
      <c r="W333" s="679"/>
      <c r="X333" s="679"/>
      <c r="Y333" s="679"/>
      <c r="Z333" s="679"/>
      <c r="AA333" s="679"/>
      <c r="AB333" s="679"/>
      <c r="AC333" s="679"/>
      <c r="AD333" s="679"/>
      <c r="AE333" s="679"/>
      <c r="AF333" s="679"/>
      <c r="AG333" s="679"/>
      <c r="AH333" s="679"/>
      <c r="AI333" s="679"/>
      <c r="AJ333" s="679"/>
    </row>
    <row r="334" spans="1:60" ht="15.6">
      <c r="A334" s="662"/>
      <c r="B334" s="681"/>
      <c r="C334" s="679"/>
      <c r="D334" s="679"/>
      <c r="E334" s="679"/>
      <c r="F334" s="679"/>
      <c r="G334" s="679"/>
      <c r="H334" s="679"/>
      <c r="I334" s="679"/>
      <c r="J334" s="679"/>
      <c r="K334" s="679"/>
      <c r="L334" s="679"/>
      <c r="M334" s="679"/>
      <c r="N334" s="679"/>
      <c r="O334" s="679"/>
      <c r="P334" s="679"/>
      <c r="Q334" s="679"/>
      <c r="R334" s="679"/>
      <c r="S334" s="679"/>
      <c r="T334" s="679"/>
      <c r="U334" s="679"/>
      <c r="V334" s="679"/>
      <c r="W334" s="679"/>
      <c r="X334" s="679"/>
      <c r="Y334" s="679"/>
      <c r="Z334" s="679"/>
      <c r="AA334" s="679"/>
      <c r="AB334" s="679"/>
      <c r="AC334" s="679"/>
      <c r="AD334" s="679"/>
      <c r="AE334" s="679"/>
      <c r="AF334" s="679"/>
      <c r="AG334" s="679"/>
      <c r="AH334" s="679"/>
      <c r="AI334" s="679"/>
      <c r="AJ334" s="679"/>
    </row>
    <row r="335" spans="1:60" ht="15.6">
      <c r="A335" s="662"/>
      <c r="B335" s="681"/>
      <c r="C335" s="679"/>
      <c r="D335" s="679"/>
      <c r="E335" s="679"/>
      <c r="F335" s="679"/>
      <c r="G335" s="679"/>
      <c r="H335" s="679"/>
      <c r="I335" s="679"/>
      <c r="J335" s="679"/>
      <c r="K335" s="679"/>
      <c r="L335" s="679"/>
      <c r="M335" s="679"/>
      <c r="N335" s="679"/>
      <c r="O335" s="679"/>
      <c r="P335" s="679"/>
      <c r="Q335" s="679"/>
      <c r="R335" s="679"/>
      <c r="S335" s="679"/>
      <c r="T335" s="679"/>
      <c r="U335" s="679"/>
      <c r="V335" s="679"/>
      <c r="W335" s="679"/>
      <c r="X335" s="679"/>
      <c r="Y335" s="679"/>
      <c r="Z335" s="679"/>
      <c r="AA335" s="679"/>
      <c r="AB335" s="679"/>
      <c r="AC335" s="679"/>
      <c r="AD335" s="679"/>
      <c r="AE335" s="679"/>
      <c r="AF335" s="679"/>
      <c r="AG335" s="679"/>
      <c r="AH335" s="679"/>
      <c r="AI335" s="679"/>
      <c r="AJ335" s="679"/>
    </row>
    <row r="336" spans="1:60" ht="18">
      <c r="A336" s="662"/>
      <c r="B336" s="1101" t="s">
        <v>110</v>
      </c>
      <c r="C336" s="1101"/>
      <c r="D336" s="1101"/>
      <c r="E336" s="1101"/>
      <c r="F336" s="1101"/>
      <c r="G336" s="1101"/>
      <c r="H336" s="1101"/>
      <c r="I336" s="1101"/>
      <c r="J336" s="1101"/>
      <c r="K336" s="1101"/>
      <c r="L336" s="1101"/>
      <c r="M336" s="1101"/>
      <c r="N336" s="1101"/>
      <c r="O336" s="1101"/>
      <c r="P336" s="1101"/>
      <c r="Q336" s="1101"/>
      <c r="R336" s="1101"/>
      <c r="S336" s="1101"/>
      <c r="T336" s="1101"/>
      <c r="U336" s="1101"/>
      <c r="V336" s="1101"/>
      <c r="W336" s="1101"/>
      <c r="X336" s="1101"/>
      <c r="Y336" s="679"/>
      <c r="Z336" s="679"/>
      <c r="AA336" s="679"/>
      <c r="AB336" s="679"/>
      <c r="AC336" s="679"/>
      <c r="AD336" s="679"/>
      <c r="AE336" s="679"/>
      <c r="AF336" s="679"/>
      <c r="AG336" s="679"/>
      <c r="AH336" s="679"/>
      <c r="AI336" s="679"/>
      <c r="AJ336" s="679"/>
    </row>
    <row r="337" spans="1:60" ht="18">
      <c r="A337" s="656"/>
      <c r="B337" s="1103" t="s">
        <v>4726</v>
      </c>
      <c r="C337" s="1103"/>
      <c r="D337" s="1103"/>
      <c r="E337" s="1103"/>
      <c r="F337" s="1103"/>
      <c r="G337" s="1103"/>
      <c r="H337" s="1103"/>
      <c r="I337" s="1103"/>
      <c r="J337" s="1103"/>
      <c r="K337" s="1103"/>
      <c r="L337" s="1103"/>
      <c r="M337" s="1103"/>
      <c r="N337" s="1103"/>
      <c r="O337" s="1103"/>
      <c r="P337" s="1103"/>
      <c r="Q337" s="1103"/>
      <c r="R337" s="1103"/>
      <c r="S337" s="1103"/>
      <c r="T337" s="1103"/>
      <c r="U337" s="1103"/>
      <c r="V337" s="1103"/>
      <c r="W337" s="1103"/>
      <c r="X337" s="1103"/>
      <c r="Y337" s="660"/>
      <c r="Z337" s="660"/>
      <c r="AA337" s="660"/>
      <c r="AB337" s="660"/>
      <c r="AC337" s="660"/>
      <c r="AD337" s="660"/>
      <c r="AE337" s="673"/>
      <c r="AF337" s="673"/>
      <c r="AG337" s="673"/>
      <c r="AH337" s="673"/>
      <c r="AI337" s="659"/>
      <c r="AJ337" s="659"/>
    </row>
    <row r="338" spans="1:60" ht="18">
      <c r="A338" s="625"/>
      <c r="B338" s="1104" t="s">
        <v>106</v>
      </c>
      <c r="C338" s="1104"/>
      <c r="D338" s="1104"/>
      <c r="E338" s="1104"/>
      <c r="F338" s="1104"/>
      <c r="G338" s="1104"/>
      <c r="H338" s="1104"/>
      <c r="I338" s="1104"/>
      <c r="J338" s="1104"/>
      <c r="K338" s="1104"/>
      <c r="L338" s="1104"/>
      <c r="M338" s="1104"/>
      <c r="N338" s="1104"/>
      <c r="O338" s="1104"/>
      <c r="P338" s="1104"/>
      <c r="Q338" s="1104"/>
      <c r="R338" s="1104"/>
      <c r="S338" s="1104"/>
      <c r="T338" s="1104"/>
      <c r="U338" s="1104"/>
      <c r="V338" s="1104"/>
      <c r="W338" s="1104"/>
      <c r="X338" s="671"/>
      <c r="Y338" s="671"/>
      <c r="Z338" s="671"/>
      <c r="AA338" s="671"/>
      <c r="AB338" s="671"/>
      <c r="AC338" s="671"/>
      <c r="AD338" s="671"/>
    </row>
    <row r="339" spans="1:60" ht="15.6">
      <c r="A339" s="1127" t="s">
        <v>1404</v>
      </c>
      <c r="B339" s="1106" t="s">
        <v>107</v>
      </c>
      <c r="C339" s="1107" t="s">
        <v>113</v>
      </c>
      <c r="D339" s="1107" t="s">
        <v>114</v>
      </c>
      <c r="E339" s="1128" t="s">
        <v>115</v>
      </c>
      <c r="F339" s="1129"/>
      <c r="G339" s="1129"/>
      <c r="H339" s="1130"/>
      <c r="I339" s="1126" t="s">
        <v>163</v>
      </c>
      <c r="J339" s="1126"/>
      <c r="K339" s="1126"/>
      <c r="L339" s="1126"/>
      <c r="M339" s="1126"/>
      <c r="N339" s="1126"/>
      <c r="O339" s="1126"/>
      <c r="P339" s="1126"/>
      <c r="Q339" s="1126"/>
      <c r="R339" s="1126"/>
      <c r="S339" s="1126"/>
      <c r="T339" s="1126"/>
      <c r="U339" s="1126"/>
      <c r="V339" s="1126"/>
      <c r="W339" s="1126"/>
      <c r="X339" s="1126"/>
      <c r="Y339" s="1126"/>
      <c r="Z339" s="1126"/>
      <c r="AA339" s="1126"/>
      <c r="AB339" s="1126"/>
      <c r="AC339" s="1126"/>
      <c r="AD339" s="1126"/>
      <c r="AE339" s="1126"/>
      <c r="AF339" s="1126"/>
      <c r="AG339" s="1126"/>
      <c r="AH339" s="1126"/>
      <c r="AI339" s="1126"/>
      <c r="AJ339" s="1126"/>
      <c r="AK339" s="1126"/>
      <c r="AL339" s="1126"/>
      <c r="AM339" s="1126"/>
      <c r="AN339" s="1126"/>
      <c r="AO339" s="1126"/>
      <c r="AP339" s="1126"/>
      <c r="AQ339" s="1126"/>
      <c r="AR339" s="1126"/>
      <c r="AS339" s="1126"/>
      <c r="AT339" s="1126"/>
      <c r="AU339" s="1126"/>
      <c r="AV339" s="1126"/>
      <c r="AW339" s="1126"/>
      <c r="AX339" s="1126"/>
      <c r="AY339" s="1126"/>
      <c r="AZ339" s="1126"/>
      <c r="BA339" s="1126"/>
      <c r="BB339" s="1126"/>
      <c r="BC339" s="1126"/>
      <c r="BD339" s="1126"/>
      <c r="BE339" s="1126"/>
      <c r="BF339" s="1126"/>
      <c r="BG339" s="1126"/>
      <c r="BH339" s="1126"/>
    </row>
    <row r="340" spans="1:60" ht="15.6">
      <c r="A340" s="1127"/>
      <c r="B340" s="1106"/>
      <c r="C340" s="1107"/>
      <c r="D340" s="1107"/>
      <c r="E340" s="1131"/>
      <c r="F340" s="1132"/>
      <c r="G340" s="1132"/>
      <c r="H340" s="1133"/>
      <c r="I340" s="1124" t="s">
        <v>1451</v>
      </c>
      <c r="J340" s="1125"/>
      <c r="K340" s="1125"/>
      <c r="L340" s="1125"/>
      <c r="M340" s="1124" t="s">
        <v>1439</v>
      </c>
      <c r="N340" s="1125"/>
      <c r="O340" s="1125"/>
      <c r="P340" s="1125"/>
      <c r="Q340" s="1124" t="s">
        <v>1438</v>
      </c>
      <c r="R340" s="1125"/>
      <c r="S340" s="1125"/>
      <c r="T340" s="1123"/>
      <c r="U340" s="1124" t="s">
        <v>1475</v>
      </c>
      <c r="V340" s="1125"/>
      <c r="W340" s="1125"/>
      <c r="X340" s="1123"/>
      <c r="Y340" s="1124" t="s">
        <v>1465</v>
      </c>
      <c r="Z340" s="1125"/>
      <c r="AA340" s="1125"/>
      <c r="AB340" s="1125"/>
      <c r="AC340" s="1124" t="s">
        <v>118</v>
      </c>
      <c r="AD340" s="1125"/>
      <c r="AE340" s="1125"/>
      <c r="AF340" s="1125"/>
      <c r="AG340" s="1124" t="s">
        <v>1450</v>
      </c>
      <c r="AH340" s="1125"/>
      <c r="AI340" s="1125"/>
      <c r="AJ340" s="1125"/>
      <c r="AK340" s="1124" t="s">
        <v>1660</v>
      </c>
      <c r="AL340" s="1125"/>
      <c r="AM340" s="1125"/>
      <c r="AN340" s="1125"/>
      <c r="AO340" s="1124" t="s">
        <v>1642</v>
      </c>
      <c r="AP340" s="1125"/>
      <c r="AQ340" s="1125"/>
      <c r="AR340" s="1125"/>
      <c r="AS340" s="1124" t="s">
        <v>1657</v>
      </c>
      <c r="AT340" s="1125"/>
      <c r="AU340" s="1125"/>
      <c r="AV340" s="1125"/>
      <c r="AW340" s="1124" t="s">
        <v>1639</v>
      </c>
      <c r="AX340" s="1125"/>
      <c r="AY340" s="1125"/>
      <c r="AZ340" s="1125"/>
      <c r="BA340" s="1124" t="s">
        <v>1697</v>
      </c>
      <c r="BB340" s="1125"/>
      <c r="BC340" s="1125"/>
      <c r="BD340" s="1125"/>
      <c r="BE340" s="1126" t="s">
        <v>3654</v>
      </c>
      <c r="BF340" s="1126"/>
      <c r="BG340" s="1126"/>
      <c r="BH340" s="1126"/>
    </row>
    <row r="341" spans="1:60" ht="15.6">
      <c r="A341" s="1127"/>
      <c r="B341" s="1106"/>
      <c r="C341" s="1107"/>
      <c r="D341" s="1107"/>
      <c r="E341" s="1115" t="s">
        <v>120</v>
      </c>
      <c r="F341" s="1116"/>
      <c r="G341" s="1115" t="s">
        <v>121</v>
      </c>
      <c r="H341" s="1123"/>
      <c r="I341" s="1115" t="s">
        <v>120</v>
      </c>
      <c r="J341" s="1116"/>
      <c r="K341" s="1115" t="s">
        <v>121</v>
      </c>
      <c r="L341" s="1123"/>
      <c r="M341" s="1115" t="s">
        <v>120</v>
      </c>
      <c r="N341" s="1116"/>
      <c r="O341" s="1115" t="s">
        <v>121</v>
      </c>
      <c r="P341" s="1123"/>
      <c r="Q341" s="1115" t="s">
        <v>120</v>
      </c>
      <c r="R341" s="1116"/>
      <c r="S341" s="1115" t="s">
        <v>121</v>
      </c>
      <c r="T341" s="1123"/>
      <c r="U341" s="1115" t="s">
        <v>120</v>
      </c>
      <c r="V341" s="1116"/>
      <c r="W341" s="1115" t="s">
        <v>121</v>
      </c>
      <c r="X341" s="1123"/>
      <c r="Y341" s="1115" t="s">
        <v>120</v>
      </c>
      <c r="Z341" s="1116"/>
      <c r="AA341" s="1115" t="s">
        <v>121</v>
      </c>
      <c r="AB341" s="1123"/>
      <c r="AC341" s="1115" t="s">
        <v>120</v>
      </c>
      <c r="AD341" s="1116"/>
      <c r="AE341" s="1115" t="s">
        <v>121</v>
      </c>
      <c r="AF341" s="1123"/>
      <c r="AG341" s="1115" t="s">
        <v>120</v>
      </c>
      <c r="AH341" s="1116"/>
      <c r="AI341" s="1115" t="s">
        <v>121</v>
      </c>
      <c r="AJ341" s="1123"/>
      <c r="AK341" s="1115" t="s">
        <v>120</v>
      </c>
      <c r="AL341" s="1116"/>
      <c r="AM341" s="1115" t="s">
        <v>121</v>
      </c>
      <c r="AN341" s="1123"/>
      <c r="AO341" s="1115" t="s">
        <v>120</v>
      </c>
      <c r="AP341" s="1116"/>
      <c r="AQ341" s="1115" t="s">
        <v>121</v>
      </c>
      <c r="AR341" s="1123"/>
      <c r="AS341" s="1115" t="s">
        <v>120</v>
      </c>
      <c r="AT341" s="1116"/>
      <c r="AU341" s="1115" t="s">
        <v>121</v>
      </c>
      <c r="AV341" s="1123"/>
      <c r="AW341" s="1115" t="s">
        <v>120</v>
      </c>
      <c r="AX341" s="1116"/>
      <c r="AY341" s="1115" t="s">
        <v>121</v>
      </c>
      <c r="AZ341" s="1123"/>
      <c r="BA341" s="1115" t="s">
        <v>120</v>
      </c>
      <c r="BB341" s="1116"/>
      <c r="BC341" s="1115" t="s">
        <v>121</v>
      </c>
      <c r="BD341" s="1123"/>
      <c r="BE341" s="1115" t="s">
        <v>120</v>
      </c>
      <c r="BF341" s="1116"/>
      <c r="BG341" s="1115" t="s">
        <v>121</v>
      </c>
      <c r="BH341" s="1123"/>
    </row>
    <row r="342" spans="1:60" ht="101.4">
      <c r="A342" s="1127"/>
      <c r="B342" s="1106"/>
      <c r="C342" s="1107"/>
      <c r="D342" s="1107"/>
      <c r="E342" s="847" t="s">
        <v>122</v>
      </c>
      <c r="F342" s="848" t="s">
        <v>123</v>
      </c>
      <c r="G342" s="847" t="s">
        <v>124</v>
      </c>
      <c r="H342" s="848" t="s">
        <v>123</v>
      </c>
      <c r="I342" s="847" t="s">
        <v>122</v>
      </c>
      <c r="J342" s="848" t="s">
        <v>123</v>
      </c>
      <c r="K342" s="847" t="s">
        <v>124</v>
      </c>
      <c r="L342" s="848" t="s">
        <v>123</v>
      </c>
      <c r="M342" s="847" t="s">
        <v>122</v>
      </c>
      <c r="N342" s="848" t="s">
        <v>123</v>
      </c>
      <c r="O342" s="847" t="s">
        <v>124</v>
      </c>
      <c r="P342" s="848" t="s">
        <v>123</v>
      </c>
      <c r="Q342" s="847" t="s">
        <v>122</v>
      </c>
      <c r="R342" s="848" t="s">
        <v>123</v>
      </c>
      <c r="S342" s="847" t="s">
        <v>124</v>
      </c>
      <c r="T342" s="848" t="s">
        <v>123</v>
      </c>
      <c r="U342" s="847" t="s">
        <v>122</v>
      </c>
      <c r="V342" s="848" t="s">
        <v>123</v>
      </c>
      <c r="W342" s="847" t="s">
        <v>124</v>
      </c>
      <c r="X342" s="848" t="s">
        <v>123</v>
      </c>
      <c r="Y342" s="847" t="s">
        <v>122</v>
      </c>
      <c r="Z342" s="848" t="s">
        <v>123</v>
      </c>
      <c r="AA342" s="847" t="s">
        <v>124</v>
      </c>
      <c r="AB342" s="848" t="s">
        <v>123</v>
      </c>
      <c r="AC342" s="847" t="s">
        <v>122</v>
      </c>
      <c r="AD342" s="848" t="s">
        <v>123</v>
      </c>
      <c r="AE342" s="847" t="s">
        <v>124</v>
      </c>
      <c r="AF342" s="848" t="s">
        <v>123</v>
      </c>
      <c r="AG342" s="847" t="s">
        <v>122</v>
      </c>
      <c r="AH342" s="848" t="s">
        <v>123</v>
      </c>
      <c r="AI342" s="847" t="s">
        <v>124</v>
      </c>
      <c r="AJ342" s="848" t="s">
        <v>123</v>
      </c>
      <c r="AK342" s="847" t="s">
        <v>122</v>
      </c>
      <c r="AL342" s="848" t="s">
        <v>123</v>
      </c>
      <c r="AM342" s="847" t="s">
        <v>124</v>
      </c>
      <c r="AN342" s="848" t="s">
        <v>123</v>
      </c>
      <c r="AO342" s="847" t="s">
        <v>122</v>
      </c>
      <c r="AP342" s="848" t="s">
        <v>123</v>
      </c>
      <c r="AQ342" s="847" t="s">
        <v>124</v>
      </c>
      <c r="AR342" s="848" t="s">
        <v>123</v>
      </c>
      <c r="AS342" s="847" t="s">
        <v>122</v>
      </c>
      <c r="AT342" s="848" t="s">
        <v>123</v>
      </c>
      <c r="AU342" s="847" t="s">
        <v>124</v>
      </c>
      <c r="AV342" s="848" t="s">
        <v>123</v>
      </c>
      <c r="AW342" s="847" t="s">
        <v>122</v>
      </c>
      <c r="AX342" s="848" t="s">
        <v>123</v>
      </c>
      <c r="AY342" s="847" t="s">
        <v>124</v>
      </c>
      <c r="AZ342" s="848" t="s">
        <v>123</v>
      </c>
      <c r="BA342" s="847" t="s">
        <v>122</v>
      </c>
      <c r="BB342" s="848" t="s">
        <v>123</v>
      </c>
      <c r="BC342" s="847" t="s">
        <v>124</v>
      </c>
      <c r="BD342" s="848" t="s">
        <v>123</v>
      </c>
      <c r="BE342" s="847" t="s">
        <v>122</v>
      </c>
      <c r="BF342" s="848" t="s">
        <v>123</v>
      </c>
      <c r="BG342" s="847" t="s">
        <v>124</v>
      </c>
      <c r="BH342" s="848" t="s">
        <v>123</v>
      </c>
    </row>
    <row r="343" spans="1:60" ht="52.2">
      <c r="A343" s="854"/>
      <c r="B343" s="850" t="s">
        <v>4691</v>
      </c>
      <c r="C343" s="851" t="s">
        <v>4692</v>
      </c>
      <c r="D343" s="851" t="s">
        <v>4693</v>
      </c>
      <c r="E343" s="851" t="s">
        <v>4694</v>
      </c>
      <c r="F343" s="851" t="s">
        <v>4695</v>
      </c>
      <c r="G343" s="851" t="s">
        <v>4696</v>
      </c>
      <c r="H343" s="851" t="s">
        <v>4697</v>
      </c>
      <c r="I343" s="851" t="s">
        <v>4698</v>
      </c>
      <c r="J343" s="851" t="s">
        <v>4699</v>
      </c>
      <c r="K343" s="851" t="s">
        <v>4700</v>
      </c>
      <c r="L343" s="851" t="s">
        <v>4701</v>
      </c>
      <c r="M343" s="851" t="s">
        <v>4702</v>
      </c>
      <c r="N343" s="851" t="s">
        <v>4703</v>
      </c>
      <c r="O343" s="851" t="s">
        <v>4704</v>
      </c>
      <c r="P343" s="851" t="s">
        <v>4705</v>
      </c>
      <c r="Q343" s="851" t="s">
        <v>4706</v>
      </c>
      <c r="R343" s="851" t="s">
        <v>4707</v>
      </c>
      <c r="S343" s="851" t="s">
        <v>4708</v>
      </c>
      <c r="T343" s="851" t="s">
        <v>4709</v>
      </c>
      <c r="U343" s="851" t="s">
        <v>4710</v>
      </c>
      <c r="V343" s="851" t="s">
        <v>4711</v>
      </c>
      <c r="W343" s="851" t="s">
        <v>4712</v>
      </c>
      <c r="X343" s="851" t="s">
        <v>4713</v>
      </c>
      <c r="Y343" s="851" t="s">
        <v>4714</v>
      </c>
      <c r="Z343" s="851" t="s">
        <v>4715</v>
      </c>
      <c r="AA343" s="851" t="s">
        <v>4716</v>
      </c>
      <c r="AB343" s="851" t="s">
        <v>4717</v>
      </c>
      <c r="AC343" s="851" t="s">
        <v>4718</v>
      </c>
      <c r="AD343" s="851" t="s">
        <v>4719</v>
      </c>
      <c r="AE343" s="851" t="s">
        <v>4720</v>
      </c>
      <c r="AF343" s="851" t="s">
        <v>4721</v>
      </c>
      <c r="AG343" s="851" t="s">
        <v>4722</v>
      </c>
      <c r="AH343" s="851" t="s">
        <v>4723</v>
      </c>
      <c r="AI343" s="851" t="s">
        <v>4724</v>
      </c>
      <c r="AJ343" s="851" t="s">
        <v>4725</v>
      </c>
      <c r="AK343" s="851" t="s">
        <v>4718</v>
      </c>
      <c r="AL343" s="851" t="s">
        <v>4719</v>
      </c>
      <c r="AM343" s="851" t="s">
        <v>4720</v>
      </c>
      <c r="AN343" s="851" t="s">
        <v>4721</v>
      </c>
      <c r="AO343" s="851" t="s">
        <v>4722</v>
      </c>
      <c r="AP343" s="851" t="s">
        <v>4723</v>
      </c>
      <c r="AQ343" s="851" t="s">
        <v>4724</v>
      </c>
      <c r="AR343" s="851" t="s">
        <v>4725</v>
      </c>
      <c r="AS343" s="851" t="s">
        <v>4718</v>
      </c>
      <c r="AT343" s="851" t="s">
        <v>4719</v>
      </c>
      <c r="AU343" s="851" t="s">
        <v>4720</v>
      </c>
      <c r="AV343" s="851" t="s">
        <v>4721</v>
      </c>
      <c r="AW343" s="851" t="s">
        <v>4722</v>
      </c>
      <c r="AX343" s="851" t="s">
        <v>4723</v>
      </c>
      <c r="AY343" s="851" t="s">
        <v>4724</v>
      </c>
      <c r="AZ343" s="851" t="s">
        <v>4725</v>
      </c>
      <c r="BA343" s="851" t="s">
        <v>4718</v>
      </c>
      <c r="BB343" s="851" t="s">
        <v>4719</v>
      </c>
      <c r="BC343" s="851" t="s">
        <v>4720</v>
      </c>
      <c r="BD343" s="851" t="s">
        <v>4721</v>
      </c>
      <c r="BE343" s="851" t="s">
        <v>4722</v>
      </c>
      <c r="BF343" s="851" t="s">
        <v>4723</v>
      </c>
      <c r="BG343" s="851" t="s">
        <v>4724</v>
      </c>
      <c r="BH343" s="851" t="s">
        <v>4725</v>
      </c>
    </row>
    <row r="344" spans="1:60" ht="15.6">
      <c r="A344" s="664">
        <v>1</v>
      </c>
      <c r="B344" s="676"/>
      <c r="C344" s="665"/>
      <c r="D344" s="665"/>
      <c r="E344" s="665"/>
      <c r="F344" s="665"/>
      <c r="G344" s="665"/>
      <c r="H344" s="665"/>
      <c r="I344" s="665"/>
      <c r="J344" s="665"/>
      <c r="K344" s="665"/>
      <c r="L344" s="665"/>
      <c r="M344" s="665"/>
      <c r="N344" s="665"/>
      <c r="O344" s="665"/>
      <c r="P344" s="665"/>
      <c r="Q344" s="665"/>
      <c r="R344" s="665"/>
      <c r="S344" s="665"/>
      <c r="T344" s="665"/>
      <c r="U344" s="665"/>
      <c r="V344" s="665"/>
      <c r="W344" s="665"/>
      <c r="X344" s="665"/>
      <c r="Y344" s="665"/>
      <c r="Z344" s="665"/>
      <c r="AA344" s="665"/>
      <c r="AB344" s="665"/>
      <c r="AC344" s="665"/>
      <c r="AD344" s="665"/>
      <c r="AE344" s="665"/>
      <c r="AF344" s="665"/>
      <c r="AG344" s="665"/>
      <c r="AH344" s="665"/>
      <c r="AI344" s="665"/>
      <c r="AJ344" s="665"/>
      <c r="AK344" s="665"/>
      <c r="AL344" s="665"/>
      <c r="AM344" s="665"/>
      <c r="AN344" s="665"/>
      <c r="AO344" s="665"/>
      <c r="AP344" s="665"/>
      <c r="AQ344" s="665"/>
      <c r="AR344" s="665"/>
      <c r="AS344" s="665"/>
      <c r="AT344" s="665"/>
      <c r="AU344" s="665"/>
      <c r="AV344" s="665"/>
      <c r="AW344" s="665"/>
      <c r="AX344" s="665"/>
      <c r="AY344" s="665"/>
      <c r="AZ344" s="665"/>
      <c r="BA344" s="665"/>
      <c r="BB344" s="665"/>
      <c r="BC344" s="665"/>
      <c r="BD344" s="665"/>
      <c r="BE344" s="665"/>
      <c r="BF344" s="665"/>
      <c r="BG344" s="665"/>
      <c r="BH344" s="665"/>
    </row>
    <row r="345" spans="1:60" ht="31.2">
      <c r="A345" s="664">
        <v>2</v>
      </c>
      <c r="B345" s="678" t="s">
        <v>132</v>
      </c>
      <c r="C345" s="665"/>
      <c r="D345" s="665"/>
      <c r="E345" s="665"/>
      <c r="F345" s="665"/>
      <c r="G345" s="665"/>
      <c r="H345" s="665"/>
      <c r="I345" s="665"/>
      <c r="J345" s="665"/>
      <c r="K345" s="665"/>
      <c r="L345" s="665"/>
      <c r="M345" s="665"/>
      <c r="N345" s="665"/>
      <c r="O345" s="665"/>
      <c r="P345" s="665"/>
      <c r="Q345" s="665"/>
      <c r="R345" s="665"/>
      <c r="S345" s="665"/>
      <c r="T345" s="665"/>
      <c r="U345" s="665"/>
      <c r="V345" s="665"/>
      <c r="W345" s="665"/>
      <c r="X345" s="665"/>
      <c r="Y345" s="665"/>
      <c r="Z345" s="665"/>
      <c r="AA345" s="665"/>
      <c r="AB345" s="665"/>
      <c r="AC345" s="665"/>
      <c r="AD345" s="665"/>
      <c r="AE345" s="665"/>
      <c r="AF345" s="665"/>
      <c r="AG345" s="665"/>
      <c r="AH345" s="665"/>
      <c r="AI345" s="665"/>
      <c r="AJ345" s="665"/>
      <c r="AK345" s="665"/>
      <c r="AL345" s="665"/>
      <c r="AM345" s="665"/>
      <c r="AN345" s="665"/>
      <c r="AO345" s="665"/>
      <c r="AP345" s="665"/>
      <c r="AQ345" s="665"/>
      <c r="AR345" s="665"/>
      <c r="AS345" s="665"/>
      <c r="AT345" s="665"/>
      <c r="AU345" s="665"/>
      <c r="AV345" s="665"/>
      <c r="AW345" s="665"/>
      <c r="AX345" s="665"/>
      <c r="AY345" s="665"/>
      <c r="AZ345" s="665"/>
      <c r="BA345" s="665"/>
      <c r="BB345" s="665"/>
      <c r="BC345" s="665"/>
      <c r="BD345" s="665"/>
      <c r="BE345" s="665"/>
      <c r="BF345" s="665"/>
      <c r="BG345" s="665"/>
      <c r="BH345" s="665"/>
    </row>
    <row r="348" spans="1:60" ht="15.6">
      <c r="B348" s="610" t="s">
        <v>4689</v>
      </c>
    </row>
    <row r="349" spans="1:60" ht="17.399999999999999">
      <c r="B349" s="420" t="s">
        <v>3655</v>
      </c>
    </row>
    <row r="350" spans="1:60" ht="15.6">
      <c r="B350" s="610" t="s">
        <v>140</v>
      </c>
    </row>
    <row r="351" spans="1:60" ht="15.6">
      <c r="B351" s="663" t="s">
        <v>162</v>
      </c>
      <c r="C351" s="663"/>
      <c r="D351" s="663"/>
      <c r="E351" s="663"/>
      <c r="F351" s="663"/>
      <c r="G351" s="663"/>
      <c r="H351" s="663"/>
      <c r="I351" s="663"/>
      <c r="J351" s="663"/>
      <c r="K351" s="663"/>
      <c r="L351" s="663"/>
      <c r="M351" s="663"/>
      <c r="N351" s="663"/>
      <c r="O351" s="663"/>
      <c r="P351" s="663"/>
      <c r="Q351" s="663"/>
      <c r="R351" s="663"/>
    </row>
    <row r="352" spans="1:60" ht="15.6">
      <c r="B352" s="1047" t="s">
        <v>142</v>
      </c>
      <c r="C352" s="1047"/>
      <c r="D352" s="1047"/>
      <c r="E352" s="1047"/>
      <c r="F352" s="1047"/>
      <c r="G352" s="1047"/>
      <c r="H352" s="1047"/>
      <c r="I352" s="1047"/>
      <c r="J352" s="1047"/>
      <c r="K352" s="1047"/>
      <c r="L352" s="1047"/>
      <c r="M352" s="1047"/>
      <c r="N352" s="1047"/>
      <c r="O352" s="1047"/>
      <c r="P352" s="1047"/>
      <c r="Q352" s="1047"/>
      <c r="R352" s="1047"/>
    </row>
    <row r="353" spans="2:62" ht="15.6">
      <c r="B353" s="1047" t="s">
        <v>143</v>
      </c>
      <c r="C353" s="1047"/>
      <c r="D353" s="1047"/>
      <c r="E353" s="1047"/>
      <c r="F353" s="1047"/>
      <c r="G353" s="1047"/>
      <c r="H353" s="1047"/>
      <c r="I353" s="1047"/>
      <c r="J353" s="1047"/>
      <c r="K353" s="1047"/>
      <c r="L353" s="1047"/>
      <c r="M353" s="1047"/>
      <c r="N353" s="1047"/>
      <c r="O353" s="1047"/>
      <c r="P353" s="1047"/>
      <c r="Q353" s="1047"/>
      <c r="R353" s="1047"/>
    </row>
    <row r="354" spans="2:62" ht="15.6">
      <c r="B354" s="610"/>
      <c r="C354" s="610"/>
      <c r="D354" s="610"/>
      <c r="E354" s="610"/>
      <c r="F354" s="610"/>
    </row>
    <row r="355" spans="2:62" ht="15.6">
      <c r="B355" s="610" t="s">
        <v>1401</v>
      </c>
      <c r="C355" s="610"/>
      <c r="D355" s="610"/>
      <c r="E355" s="610"/>
      <c r="F355" s="610"/>
    </row>
    <row r="356" spans="2:62" ht="15.6">
      <c r="B356" s="610" t="s">
        <v>1402</v>
      </c>
      <c r="C356" s="610"/>
      <c r="D356" s="610"/>
      <c r="E356" s="610"/>
      <c r="F356" s="610"/>
    </row>
    <row r="359" spans="2:62">
      <c r="BJ359" s="682"/>
    </row>
  </sheetData>
  <sheetProtection password="DAE3" sheet="1" objects="1" scenarios="1" formatCells="0" formatColumns="0" formatRows="0" sort="0" autoFilter="0"/>
  <mergeCells count="1007">
    <mergeCell ref="G1:T1"/>
    <mergeCell ref="B2:X2"/>
    <mergeCell ref="B3:X3"/>
    <mergeCell ref="B4:W4"/>
    <mergeCell ref="A5:A8"/>
    <mergeCell ref="B5:B8"/>
    <mergeCell ref="C5:C8"/>
    <mergeCell ref="D5:D8"/>
    <mergeCell ref="E5:H6"/>
    <mergeCell ref="I5:BH5"/>
    <mergeCell ref="BE6:BH6"/>
    <mergeCell ref="E7:F7"/>
    <mergeCell ref="G7:H7"/>
    <mergeCell ref="I7:J7"/>
    <mergeCell ref="K7:L7"/>
    <mergeCell ref="M7:N7"/>
    <mergeCell ref="O7:P7"/>
    <mergeCell ref="Q7:R7"/>
    <mergeCell ref="S7:T7"/>
    <mergeCell ref="U7:V7"/>
    <mergeCell ref="AG6:AJ6"/>
    <mergeCell ref="AK6:AN6"/>
    <mergeCell ref="AO6:AR6"/>
    <mergeCell ref="AS6:AV6"/>
    <mergeCell ref="AW6:AZ6"/>
    <mergeCell ref="BA6:BD6"/>
    <mergeCell ref="I6:L6"/>
    <mergeCell ref="M6:P6"/>
    <mergeCell ref="Q6:T6"/>
    <mergeCell ref="U6:X6"/>
    <mergeCell ref="Y6:AB6"/>
    <mergeCell ref="AC6:AF6"/>
    <mergeCell ref="BG7:BH7"/>
    <mergeCell ref="B15:R15"/>
    <mergeCell ref="B16:R16"/>
    <mergeCell ref="B20:X20"/>
    <mergeCell ref="B21:X21"/>
    <mergeCell ref="B22:W22"/>
    <mergeCell ref="AU7:AV7"/>
    <mergeCell ref="AW7:AX7"/>
    <mergeCell ref="AY7:AZ7"/>
    <mergeCell ref="BA7:BB7"/>
    <mergeCell ref="BC7:BD7"/>
    <mergeCell ref="BE7:BF7"/>
    <mergeCell ref="AI7:AJ7"/>
    <mergeCell ref="AK7:AL7"/>
    <mergeCell ref="AM7:AN7"/>
    <mergeCell ref="AO7:AP7"/>
    <mergeCell ref="AQ7:AR7"/>
    <mergeCell ref="AS7:AT7"/>
    <mergeCell ref="W7:X7"/>
    <mergeCell ref="Y7:Z7"/>
    <mergeCell ref="AA7:AB7"/>
    <mergeCell ref="AC7:AD7"/>
    <mergeCell ref="AE7:AF7"/>
    <mergeCell ref="AG7:AH7"/>
    <mergeCell ref="AW24:AZ24"/>
    <mergeCell ref="BA24:BD24"/>
    <mergeCell ref="BE24:BH24"/>
    <mergeCell ref="E25:F25"/>
    <mergeCell ref="G25:H25"/>
    <mergeCell ref="I25:J25"/>
    <mergeCell ref="K25:L25"/>
    <mergeCell ref="M25:N25"/>
    <mergeCell ref="O25:P25"/>
    <mergeCell ref="Q25:R25"/>
    <mergeCell ref="Y24:AB24"/>
    <mergeCell ref="AC24:AF24"/>
    <mergeCell ref="AG24:AJ24"/>
    <mergeCell ref="AK24:AN24"/>
    <mergeCell ref="AO24:AR24"/>
    <mergeCell ref="AS24:AV24"/>
    <mergeCell ref="A23:A26"/>
    <mergeCell ref="B23:B26"/>
    <mergeCell ref="C23:C26"/>
    <mergeCell ref="D23:D26"/>
    <mergeCell ref="E23:H24"/>
    <mergeCell ref="I23:BH23"/>
    <mergeCell ref="I24:L24"/>
    <mergeCell ref="M24:P24"/>
    <mergeCell ref="Q24:T24"/>
    <mergeCell ref="U24:X24"/>
    <mergeCell ref="BC25:BD25"/>
    <mergeCell ref="BE25:BF25"/>
    <mergeCell ref="BG25:BH25"/>
    <mergeCell ref="B37:X37"/>
    <mergeCell ref="B38:X38"/>
    <mergeCell ref="B39:W39"/>
    <mergeCell ref="AQ25:AR25"/>
    <mergeCell ref="AS25:AT25"/>
    <mergeCell ref="AU25:AV25"/>
    <mergeCell ref="AW25:AX25"/>
    <mergeCell ref="AY25:AZ25"/>
    <mergeCell ref="BA25:BB25"/>
    <mergeCell ref="AE25:AF25"/>
    <mergeCell ref="AG25:AH25"/>
    <mergeCell ref="AI25:AJ25"/>
    <mergeCell ref="AK25:AL25"/>
    <mergeCell ref="AM25:AN25"/>
    <mergeCell ref="AO25:AP25"/>
    <mergeCell ref="S25:T25"/>
    <mergeCell ref="U25:V25"/>
    <mergeCell ref="W25:X25"/>
    <mergeCell ref="Y25:Z25"/>
    <mergeCell ref="AA25:AB25"/>
    <mergeCell ref="AC25:AD25"/>
    <mergeCell ref="AW41:AZ41"/>
    <mergeCell ref="BA41:BD41"/>
    <mergeCell ref="BE41:BH41"/>
    <mergeCell ref="E42:F42"/>
    <mergeCell ref="G42:H42"/>
    <mergeCell ref="I42:J42"/>
    <mergeCell ref="K42:L42"/>
    <mergeCell ref="M42:N42"/>
    <mergeCell ref="O42:P42"/>
    <mergeCell ref="Q42:R42"/>
    <mergeCell ref="Y41:AB41"/>
    <mergeCell ref="AC41:AF41"/>
    <mergeCell ref="AG41:AJ41"/>
    <mergeCell ref="AK41:AN41"/>
    <mergeCell ref="AO41:AR41"/>
    <mergeCell ref="AS41:AV41"/>
    <mergeCell ref="A40:A43"/>
    <mergeCell ref="B40:B43"/>
    <mergeCell ref="C40:C43"/>
    <mergeCell ref="D40:D43"/>
    <mergeCell ref="E40:H41"/>
    <mergeCell ref="I40:BH40"/>
    <mergeCell ref="I41:L41"/>
    <mergeCell ref="M41:P41"/>
    <mergeCell ref="Q41:T41"/>
    <mergeCell ref="U41:X41"/>
    <mergeCell ref="BC42:BD42"/>
    <mergeCell ref="BE42:BF42"/>
    <mergeCell ref="BG42:BH42"/>
    <mergeCell ref="B55:X55"/>
    <mergeCell ref="B56:X56"/>
    <mergeCell ref="B57:W57"/>
    <mergeCell ref="AQ42:AR42"/>
    <mergeCell ref="AS42:AT42"/>
    <mergeCell ref="AU42:AV42"/>
    <mergeCell ref="AW42:AX42"/>
    <mergeCell ref="AY42:AZ42"/>
    <mergeCell ref="BA42:BB42"/>
    <mergeCell ref="AE42:AF42"/>
    <mergeCell ref="AG42:AH42"/>
    <mergeCell ref="AI42:AJ42"/>
    <mergeCell ref="AK42:AL42"/>
    <mergeCell ref="AM42:AN42"/>
    <mergeCell ref="AO42:AP42"/>
    <mergeCell ref="S42:T42"/>
    <mergeCell ref="U42:V42"/>
    <mergeCell ref="W42:X42"/>
    <mergeCell ref="Y42:Z42"/>
    <mergeCell ref="AA42:AB42"/>
    <mergeCell ref="AC42:AD42"/>
    <mergeCell ref="AW59:AZ59"/>
    <mergeCell ref="BA59:BD59"/>
    <mergeCell ref="BE59:BH59"/>
    <mergeCell ref="E60:F60"/>
    <mergeCell ref="G60:H60"/>
    <mergeCell ref="I60:J60"/>
    <mergeCell ref="K60:L60"/>
    <mergeCell ref="M60:N60"/>
    <mergeCell ref="O60:P60"/>
    <mergeCell ref="Q60:R60"/>
    <mergeCell ref="Y59:AB59"/>
    <mergeCell ref="AC59:AF59"/>
    <mergeCell ref="AG59:AJ59"/>
    <mergeCell ref="AK59:AN59"/>
    <mergeCell ref="AO59:AR59"/>
    <mergeCell ref="AS59:AV59"/>
    <mergeCell ref="A58:A61"/>
    <mergeCell ref="B58:B61"/>
    <mergeCell ref="C58:C61"/>
    <mergeCell ref="D58:D61"/>
    <mergeCell ref="E58:H59"/>
    <mergeCell ref="I58:BH58"/>
    <mergeCell ref="I59:L59"/>
    <mergeCell ref="M59:P59"/>
    <mergeCell ref="Q59:T59"/>
    <mergeCell ref="U59:X59"/>
    <mergeCell ref="BC60:BD60"/>
    <mergeCell ref="BE60:BF60"/>
    <mergeCell ref="BG60:BH60"/>
    <mergeCell ref="B72:X72"/>
    <mergeCell ref="B73:X73"/>
    <mergeCell ref="B74:W74"/>
    <mergeCell ref="AQ60:AR60"/>
    <mergeCell ref="AS60:AT60"/>
    <mergeCell ref="AU60:AV60"/>
    <mergeCell ref="AW60:AX60"/>
    <mergeCell ref="AY60:AZ60"/>
    <mergeCell ref="BA60:BB60"/>
    <mergeCell ref="AE60:AF60"/>
    <mergeCell ref="AG60:AH60"/>
    <mergeCell ref="AI60:AJ60"/>
    <mergeCell ref="AK60:AL60"/>
    <mergeCell ref="AM60:AN60"/>
    <mergeCell ref="AO60:AP60"/>
    <mergeCell ref="S60:T60"/>
    <mergeCell ref="U60:V60"/>
    <mergeCell ref="W60:X60"/>
    <mergeCell ref="Y60:Z60"/>
    <mergeCell ref="AA60:AB60"/>
    <mergeCell ref="AC60:AD60"/>
    <mergeCell ref="AW76:AZ76"/>
    <mergeCell ref="BA76:BD76"/>
    <mergeCell ref="BE76:BH76"/>
    <mergeCell ref="E77:F77"/>
    <mergeCell ref="G77:H77"/>
    <mergeCell ref="I77:J77"/>
    <mergeCell ref="K77:L77"/>
    <mergeCell ref="M77:N77"/>
    <mergeCell ref="O77:P77"/>
    <mergeCell ref="Q77:R77"/>
    <mergeCell ref="Y76:AB76"/>
    <mergeCell ref="AC76:AF76"/>
    <mergeCell ref="AG76:AJ76"/>
    <mergeCell ref="AK76:AN76"/>
    <mergeCell ref="AO76:AR76"/>
    <mergeCell ref="AS76:AV76"/>
    <mergeCell ref="A75:A78"/>
    <mergeCell ref="B75:B78"/>
    <mergeCell ref="C75:C78"/>
    <mergeCell ref="D75:D78"/>
    <mergeCell ref="E75:H76"/>
    <mergeCell ref="I75:BH75"/>
    <mergeCell ref="I76:L76"/>
    <mergeCell ref="M76:P76"/>
    <mergeCell ref="Q76:T76"/>
    <mergeCell ref="U76:X76"/>
    <mergeCell ref="BC77:BD77"/>
    <mergeCell ref="BE77:BF77"/>
    <mergeCell ref="BG77:BH77"/>
    <mergeCell ref="B90:X90"/>
    <mergeCell ref="B91:X91"/>
    <mergeCell ref="B92:W92"/>
    <mergeCell ref="AQ77:AR77"/>
    <mergeCell ref="AS77:AT77"/>
    <mergeCell ref="AU77:AV77"/>
    <mergeCell ref="AW77:AX77"/>
    <mergeCell ref="AY77:AZ77"/>
    <mergeCell ref="BA77:BB77"/>
    <mergeCell ref="AE77:AF77"/>
    <mergeCell ref="AG77:AH77"/>
    <mergeCell ref="AI77:AJ77"/>
    <mergeCell ref="AK77:AL77"/>
    <mergeCell ref="AM77:AN77"/>
    <mergeCell ref="AO77:AP77"/>
    <mergeCell ref="S77:T77"/>
    <mergeCell ref="U77:V77"/>
    <mergeCell ref="W77:X77"/>
    <mergeCell ref="Y77:Z77"/>
    <mergeCell ref="AA77:AB77"/>
    <mergeCell ref="AC77:AD77"/>
    <mergeCell ref="AW94:AZ94"/>
    <mergeCell ref="BA94:BD94"/>
    <mergeCell ref="BE94:BH94"/>
    <mergeCell ref="E95:F95"/>
    <mergeCell ref="G95:H95"/>
    <mergeCell ref="I95:J95"/>
    <mergeCell ref="K95:L95"/>
    <mergeCell ref="M95:N95"/>
    <mergeCell ref="O95:P95"/>
    <mergeCell ref="Q95:R95"/>
    <mergeCell ref="Y94:AB94"/>
    <mergeCell ref="AC94:AF94"/>
    <mergeCell ref="AG94:AJ94"/>
    <mergeCell ref="AK94:AN94"/>
    <mergeCell ref="AO94:AR94"/>
    <mergeCell ref="AS94:AV94"/>
    <mergeCell ref="A93:A96"/>
    <mergeCell ref="B93:B96"/>
    <mergeCell ref="C93:C96"/>
    <mergeCell ref="D93:D96"/>
    <mergeCell ref="E93:H94"/>
    <mergeCell ref="I93:BH93"/>
    <mergeCell ref="I94:L94"/>
    <mergeCell ref="M94:P94"/>
    <mergeCell ref="Q94:T94"/>
    <mergeCell ref="U94:X94"/>
    <mergeCell ref="BC95:BD95"/>
    <mergeCell ref="BE95:BF95"/>
    <mergeCell ref="BG95:BH95"/>
    <mergeCell ref="B107:X107"/>
    <mergeCell ref="B108:X108"/>
    <mergeCell ref="B109:W109"/>
    <mergeCell ref="AQ95:AR95"/>
    <mergeCell ref="AS95:AT95"/>
    <mergeCell ref="AU95:AV95"/>
    <mergeCell ref="AW95:AX95"/>
    <mergeCell ref="AY95:AZ95"/>
    <mergeCell ref="BA95:BB95"/>
    <mergeCell ref="AE95:AF95"/>
    <mergeCell ref="AG95:AH95"/>
    <mergeCell ref="AI95:AJ95"/>
    <mergeCell ref="AK95:AL95"/>
    <mergeCell ref="AM95:AN95"/>
    <mergeCell ref="AO95:AP95"/>
    <mergeCell ref="S95:T95"/>
    <mergeCell ref="U95:V95"/>
    <mergeCell ref="W95:X95"/>
    <mergeCell ref="Y95:Z95"/>
    <mergeCell ref="AA95:AB95"/>
    <mergeCell ref="AC95:AD95"/>
    <mergeCell ref="AW111:AZ111"/>
    <mergeCell ref="BA111:BD111"/>
    <mergeCell ref="BE111:BH111"/>
    <mergeCell ref="E112:F112"/>
    <mergeCell ref="G112:H112"/>
    <mergeCell ref="I112:J112"/>
    <mergeCell ref="K112:L112"/>
    <mergeCell ref="M112:N112"/>
    <mergeCell ref="O112:P112"/>
    <mergeCell ref="Q112:R112"/>
    <mergeCell ref="Y111:AB111"/>
    <mergeCell ref="AC111:AF111"/>
    <mergeCell ref="AG111:AJ111"/>
    <mergeCell ref="AK111:AN111"/>
    <mergeCell ref="AO111:AR111"/>
    <mergeCell ref="AS111:AV111"/>
    <mergeCell ref="A110:A113"/>
    <mergeCell ref="B110:B113"/>
    <mergeCell ref="C110:C113"/>
    <mergeCell ref="D110:D113"/>
    <mergeCell ref="E110:H111"/>
    <mergeCell ref="I110:BH110"/>
    <mergeCell ref="I111:L111"/>
    <mergeCell ref="M111:P111"/>
    <mergeCell ref="Q111:T111"/>
    <mergeCell ref="U111:X111"/>
    <mergeCell ref="BC112:BD112"/>
    <mergeCell ref="BE112:BF112"/>
    <mergeCell ref="BG112:BH112"/>
    <mergeCell ref="B125:X125"/>
    <mergeCell ref="B126:X126"/>
    <mergeCell ref="B127:W127"/>
    <mergeCell ref="AQ112:AR112"/>
    <mergeCell ref="AS112:AT112"/>
    <mergeCell ref="AU112:AV112"/>
    <mergeCell ref="AW112:AX112"/>
    <mergeCell ref="AY112:AZ112"/>
    <mergeCell ref="BA112:BB112"/>
    <mergeCell ref="AE112:AF112"/>
    <mergeCell ref="AG112:AH112"/>
    <mergeCell ref="AI112:AJ112"/>
    <mergeCell ref="AK112:AL112"/>
    <mergeCell ref="AM112:AN112"/>
    <mergeCell ref="AO112:AP112"/>
    <mergeCell ref="S112:T112"/>
    <mergeCell ref="U112:V112"/>
    <mergeCell ref="W112:X112"/>
    <mergeCell ref="Y112:Z112"/>
    <mergeCell ref="AA112:AB112"/>
    <mergeCell ref="AC112:AD112"/>
    <mergeCell ref="AW129:AZ129"/>
    <mergeCell ref="BA129:BD129"/>
    <mergeCell ref="BE129:BH129"/>
    <mergeCell ref="E130:F130"/>
    <mergeCell ref="G130:H130"/>
    <mergeCell ref="I130:J130"/>
    <mergeCell ref="K130:L130"/>
    <mergeCell ref="M130:N130"/>
    <mergeCell ref="O130:P130"/>
    <mergeCell ref="Q130:R130"/>
    <mergeCell ref="Y129:AB129"/>
    <mergeCell ref="AC129:AF129"/>
    <mergeCell ref="AG129:AJ129"/>
    <mergeCell ref="AK129:AN129"/>
    <mergeCell ref="AO129:AR129"/>
    <mergeCell ref="AS129:AV129"/>
    <mergeCell ref="A128:A131"/>
    <mergeCell ref="B128:B131"/>
    <mergeCell ref="C128:C131"/>
    <mergeCell ref="D128:D131"/>
    <mergeCell ref="E128:H129"/>
    <mergeCell ref="I128:BH128"/>
    <mergeCell ref="I129:L129"/>
    <mergeCell ref="M129:P129"/>
    <mergeCell ref="Q129:T129"/>
    <mergeCell ref="U129:X129"/>
    <mergeCell ref="BC130:BD130"/>
    <mergeCell ref="BE130:BF130"/>
    <mergeCell ref="BG130:BH130"/>
    <mergeCell ref="B143:X143"/>
    <mergeCell ref="B144:X144"/>
    <mergeCell ref="B145:W145"/>
    <mergeCell ref="AQ130:AR130"/>
    <mergeCell ref="AS130:AT130"/>
    <mergeCell ref="AU130:AV130"/>
    <mergeCell ref="AW130:AX130"/>
    <mergeCell ref="AY130:AZ130"/>
    <mergeCell ref="BA130:BB130"/>
    <mergeCell ref="AE130:AF130"/>
    <mergeCell ref="AG130:AH130"/>
    <mergeCell ref="AI130:AJ130"/>
    <mergeCell ref="AK130:AL130"/>
    <mergeCell ref="AM130:AN130"/>
    <mergeCell ref="AO130:AP130"/>
    <mergeCell ref="S130:T130"/>
    <mergeCell ref="U130:V130"/>
    <mergeCell ref="W130:X130"/>
    <mergeCell ref="Y130:Z130"/>
    <mergeCell ref="AA130:AB130"/>
    <mergeCell ref="AC130:AD130"/>
    <mergeCell ref="AW147:AZ147"/>
    <mergeCell ref="BA147:BD147"/>
    <mergeCell ref="BE147:BH147"/>
    <mergeCell ref="E148:F148"/>
    <mergeCell ref="G148:H148"/>
    <mergeCell ref="I148:J148"/>
    <mergeCell ref="K148:L148"/>
    <mergeCell ref="M148:N148"/>
    <mergeCell ref="O148:P148"/>
    <mergeCell ref="Q148:R148"/>
    <mergeCell ref="Y147:AB147"/>
    <mergeCell ref="AC147:AF147"/>
    <mergeCell ref="AG147:AJ147"/>
    <mergeCell ref="AK147:AN147"/>
    <mergeCell ref="AO147:AR147"/>
    <mergeCell ref="AS147:AV147"/>
    <mergeCell ref="A146:A149"/>
    <mergeCell ref="B146:B149"/>
    <mergeCell ref="C146:C149"/>
    <mergeCell ref="D146:D149"/>
    <mergeCell ref="E146:H147"/>
    <mergeCell ref="I146:BH146"/>
    <mergeCell ref="I147:L147"/>
    <mergeCell ref="M147:P147"/>
    <mergeCell ref="Q147:T147"/>
    <mergeCell ref="U147:X147"/>
    <mergeCell ref="BC148:BD148"/>
    <mergeCell ref="BE148:BF148"/>
    <mergeCell ref="BG148:BH148"/>
    <mergeCell ref="B161:X161"/>
    <mergeCell ref="B162:X162"/>
    <mergeCell ref="B163:W163"/>
    <mergeCell ref="AQ148:AR148"/>
    <mergeCell ref="AS148:AT148"/>
    <mergeCell ref="AU148:AV148"/>
    <mergeCell ref="AW148:AX148"/>
    <mergeCell ref="AY148:AZ148"/>
    <mergeCell ref="BA148:BB148"/>
    <mergeCell ref="AE148:AF148"/>
    <mergeCell ref="AG148:AH148"/>
    <mergeCell ref="AI148:AJ148"/>
    <mergeCell ref="AK148:AL148"/>
    <mergeCell ref="AM148:AN148"/>
    <mergeCell ref="AO148:AP148"/>
    <mergeCell ref="S148:T148"/>
    <mergeCell ref="U148:V148"/>
    <mergeCell ref="W148:X148"/>
    <mergeCell ref="Y148:Z148"/>
    <mergeCell ref="AA148:AB148"/>
    <mergeCell ref="AC148:AD148"/>
    <mergeCell ref="AW165:AZ165"/>
    <mergeCell ref="BA165:BD165"/>
    <mergeCell ref="BE165:BH165"/>
    <mergeCell ref="E166:F166"/>
    <mergeCell ref="G166:H166"/>
    <mergeCell ref="I166:J166"/>
    <mergeCell ref="K166:L166"/>
    <mergeCell ref="M166:N166"/>
    <mergeCell ref="O166:P166"/>
    <mergeCell ref="Q166:R166"/>
    <mergeCell ref="Y165:AB165"/>
    <mergeCell ref="AC165:AF165"/>
    <mergeCell ref="AG165:AJ165"/>
    <mergeCell ref="AK165:AN165"/>
    <mergeCell ref="AO165:AR165"/>
    <mergeCell ref="AS165:AV165"/>
    <mergeCell ref="A164:A167"/>
    <mergeCell ref="B164:B167"/>
    <mergeCell ref="C164:C167"/>
    <mergeCell ref="D164:D167"/>
    <mergeCell ref="E164:H165"/>
    <mergeCell ref="I164:BH164"/>
    <mergeCell ref="I165:L165"/>
    <mergeCell ref="M165:P165"/>
    <mergeCell ref="Q165:T165"/>
    <mergeCell ref="U165:X165"/>
    <mergeCell ref="A181:A184"/>
    <mergeCell ref="B181:B184"/>
    <mergeCell ref="C181:C184"/>
    <mergeCell ref="D181:D184"/>
    <mergeCell ref="E181:H182"/>
    <mergeCell ref="I181:BH181"/>
    <mergeCell ref="I182:L182"/>
    <mergeCell ref="M182:P182"/>
    <mergeCell ref="BC166:BD166"/>
    <mergeCell ref="BE166:BF166"/>
    <mergeCell ref="BG166:BH166"/>
    <mergeCell ref="A171:Q171"/>
    <mergeCell ref="A172:Q172"/>
    <mergeCell ref="B178:X178"/>
    <mergeCell ref="AQ166:AR166"/>
    <mergeCell ref="AS166:AT166"/>
    <mergeCell ref="AU166:AV166"/>
    <mergeCell ref="AW166:AX166"/>
    <mergeCell ref="AY166:AZ166"/>
    <mergeCell ref="BA166:BB166"/>
    <mergeCell ref="AE166:AF166"/>
    <mergeCell ref="AG166:AH166"/>
    <mergeCell ref="AI166:AJ166"/>
    <mergeCell ref="AK166:AL166"/>
    <mergeCell ref="AM166:AN166"/>
    <mergeCell ref="AO166:AP166"/>
    <mergeCell ref="S166:T166"/>
    <mergeCell ref="U166:V166"/>
    <mergeCell ref="W166:X166"/>
    <mergeCell ref="Y166:Z166"/>
    <mergeCell ref="AA166:AB166"/>
    <mergeCell ref="AC166:AD166"/>
    <mergeCell ref="AO182:AR182"/>
    <mergeCell ref="AS182:AV182"/>
    <mergeCell ref="AW182:AZ182"/>
    <mergeCell ref="BA182:BD182"/>
    <mergeCell ref="BE182:BH182"/>
    <mergeCell ref="E183:F183"/>
    <mergeCell ref="G183:H183"/>
    <mergeCell ref="I183:J183"/>
    <mergeCell ref="K183:L183"/>
    <mergeCell ref="M183:N183"/>
    <mergeCell ref="Q182:T182"/>
    <mergeCell ref="U182:X182"/>
    <mergeCell ref="Y182:AB182"/>
    <mergeCell ref="AC182:AF182"/>
    <mergeCell ref="AG182:AJ182"/>
    <mergeCell ref="AK182:AN182"/>
    <mergeCell ref="B179:X179"/>
    <mergeCell ref="B180:W180"/>
    <mergeCell ref="A199:A202"/>
    <mergeCell ref="B199:B202"/>
    <mergeCell ref="C199:C202"/>
    <mergeCell ref="D199:D202"/>
    <mergeCell ref="E199:H200"/>
    <mergeCell ref="I199:BH199"/>
    <mergeCell ref="I200:L200"/>
    <mergeCell ref="M200:P200"/>
    <mergeCell ref="AY183:AZ183"/>
    <mergeCell ref="BA183:BB183"/>
    <mergeCell ref="BC183:BD183"/>
    <mergeCell ref="BE183:BF183"/>
    <mergeCell ref="BG183:BH183"/>
    <mergeCell ref="B196:X196"/>
    <mergeCell ref="AM183:AN183"/>
    <mergeCell ref="AO183:AP183"/>
    <mergeCell ref="AQ183:AR183"/>
    <mergeCell ref="AS183:AT183"/>
    <mergeCell ref="AU183:AV183"/>
    <mergeCell ref="AW183:AX183"/>
    <mergeCell ref="AA183:AB183"/>
    <mergeCell ref="AC183:AD183"/>
    <mergeCell ref="AE183:AF183"/>
    <mergeCell ref="AG183:AH183"/>
    <mergeCell ref="AI183:AJ183"/>
    <mergeCell ref="AK183:AL183"/>
    <mergeCell ref="O183:P183"/>
    <mergeCell ref="Q183:R183"/>
    <mergeCell ref="S183:T183"/>
    <mergeCell ref="U183:V183"/>
    <mergeCell ref="W183:X183"/>
    <mergeCell ref="Y183:Z183"/>
    <mergeCell ref="AO200:AR200"/>
    <mergeCell ref="AS200:AV200"/>
    <mergeCell ref="AW200:AZ200"/>
    <mergeCell ref="BA200:BD200"/>
    <mergeCell ref="BE200:BH200"/>
    <mergeCell ref="E201:F201"/>
    <mergeCell ref="G201:H201"/>
    <mergeCell ref="I201:J201"/>
    <mergeCell ref="K201:L201"/>
    <mergeCell ref="M201:N201"/>
    <mergeCell ref="Q200:T200"/>
    <mergeCell ref="U200:X200"/>
    <mergeCell ref="Y200:AB200"/>
    <mergeCell ref="AC200:AF200"/>
    <mergeCell ref="AG200:AJ200"/>
    <mergeCell ref="AK200:AN200"/>
    <mergeCell ref="B197:X197"/>
    <mergeCell ref="B198:W198"/>
    <mergeCell ref="A216:A219"/>
    <mergeCell ref="B216:B219"/>
    <mergeCell ref="C216:C219"/>
    <mergeCell ref="D216:D219"/>
    <mergeCell ref="E216:H217"/>
    <mergeCell ref="I216:BH216"/>
    <mergeCell ref="I217:L217"/>
    <mergeCell ref="M217:P217"/>
    <mergeCell ref="AY201:AZ201"/>
    <mergeCell ref="BA201:BB201"/>
    <mergeCell ref="BC201:BD201"/>
    <mergeCell ref="BE201:BF201"/>
    <mergeCell ref="BG201:BH201"/>
    <mergeCell ref="B213:X213"/>
    <mergeCell ref="AM201:AN201"/>
    <mergeCell ref="AO201:AP201"/>
    <mergeCell ref="AQ201:AR201"/>
    <mergeCell ref="AS201:AT201"/>
    <mergeCell ref="AU201:AV201"/>
    <mergeCell ref="AW201:AX201"/>
    <mergeCell ref="AA201:AB201"/>
    <mergeCell ref="AC201:AD201"/>
    <mergeCell ref="AE201:AF201"/>
    <mergeCell ref="AG201:AH201"/>
    <mergeCell ref="AI201:AJ201"/>
    <mergeCell ref="AK201:AL201"/>
    <mergeCell ref="O201:P201"/>
    <mergeCell ref="Q201:R201"/>
    <mergeCell ref="S201:T201"/>
    <mergeCell ref="U201:V201"/>
    <mergeCell ref="W201:X201"/>
    <mergeCell ref="Y201:Z201"/>
    <mergeCell ref="AO217:AR217"/>
    <mergeCell ref="AS217:AV217"/>
    <mergeCell ref="AW217:AZ217"/>
    <mergeCell ref="BA217:BD217"/>
    <mergeCell ref="BE217:BH217"/>
    <mergeCell ref="E218:F218"/>
    <mergeCell ref="G218:H218"/>
    <mergeCell ref="I218:J218"/>
    <mergeCell ref="K218:L218"/>
    <mergeCell ref="M218:N218"/>
    <mergeCell ref="Q217:T217"/>
    <mergeCell ref="U217:X217"/>
    <mergeCell ref="Y217:AB217"/>
    <mergeCell ref="AC217:AF217"/>
    <mergeCell ref="AG217:AJ217"/>
    <mergeCell ref="AK217:AN217"/>
    <mergeCell ref="B214:X214"/>
    <mergeCell ref="B215:W215"/>
    <mergeCell ref="A234:A237"/>
    <mergeCell ref="B234:B237"/>
    <mergeCell ref="C234:C237"/>
    <mergeCell ref="D234:D237"/>
    <mergeCell ref="E234:H235"/>
    <mergeCell ref="I234:BH234"/>
    <mergeCell ref="I235:L235"/>
    <mergeCell ref="M235:P235"/>
    <mergeCell ref="AY218:AZ218"/>
    <mergeCell ref="BA218:BB218"/>
    <mergeCell ref="BC218:BD218"/>
    <mergeCell ref="BE218:BF218"/>
    <mergeCell ref="BG218:BH218"/>
    <mergeCell ref="B231:X231"/>
    <mergeCell ref="AM218:AN218"/>
    <mergeCell ref="AO218:AP218"/>
    <mergeCell ref="AQ218:AR218"/>
    <mergeCell ref="AS218:AT218"/>
    <mergeCell ref="AU218:AV218"/>
    <mergeCell ref="AW218:AX218"/>
    <mergeCell ref="AA218:AB218"/>
    <mergeCell ref="AC218:AD218"/>
    <mergeCell ref="AE218:AF218"/>
    <mergeCell ref="AG218:AH218"/>
    <mergeCell ref="AI218:AJ218"/>
    <mergeCell ref="AK218:AL218"/>
    <mergeCell ref="O218:P218"/>
    <mergeCell ref="Q218:R218"/>
    <mergeCell ref="S218:T218"/>
    <mergeCell ref="U218:V218"/>
    <mergeCell ref="W218:X218"/>
    <mergeCell ref="Y218:Z218"/>
    <mergeCell ref="AO235:AR235"/>
    <mergeCell ref="AS235:AV235"/>
    <mergeCell ref="AW235:AZ235"/>
    <mergeCell ref="BA235:BD235"/>
    <mergeCell ref="BE235:BH235"/>
    <mergeCell ref="E236:F236"/>
    <mergeCell ref="G236:H236"/>
    <mergeCell ref="I236:J236"/>
    <mergeCell ref="K236:L236"/>
    <mergeCell ref="M236:N236"/>
    <mergeCell ref="Q235:T235"/>
    <mergeCell ref="U235:X235"/>
    <mergeCell ref="Y235:AB235"/>
    <mergeCell ref="AC235:AF235"/>
    <mergeCell ref="AG235:AJ235"/>
    <mergeCell ref="AK235:AN235"/>
    <mergeCell ref="B232:X232"/>
    <mergeCell ref="B233:W233"/>
    <mergeCell ref="A251:A254"/>
    <mergeCell ref="B251:B254"/>
    <mergeCell ref="C251:C254"/>
    <mergeCell ref="D251:D254"/>
    <mergeCell ref="E251:H252"/>
    <mergeCell ref="I251:BH251"/>
    <mergeCell ref="I252:L252"/>
    <mergeCell ref="M252:P252"/>
    <mergeCell ref="AY236:AZ236"/>
    <mergeCell ref="BA236:BB236"/>
    <mergeCell ref="BC236:BD236"/>
    <mergeCell ref="BE236:BF236"/>
    <mergeCell ref="BG236:BH236"/>
    <mergeCell ref="B248:X248"/>
    <mergeCell ref="AM236:AN236"/>
    <mergeCell ref="AO236:AP236"/>
    <mergeCell ref="AQ236:AR236"/>
    <mergeCell ref="AS236:AT236"/>
    <mergeCell ref="AU236:AV236"/>
    <mergeCell ref="AW236:AX236"/>
    <mergeCell ref="AA236:AB236"/>
    <mergeCell ref="AC236:AD236"/>
    <mergeCell ref="AE236:AF236"/>
    <mergeCell ref="AG236:AH236"/>
    <mergeCell ref="AI236:AJ236"/>
    <mergeCell ref="AK236:AL236"/>
    <mergeCell ref="O236:P236"/>
    <mergeCell ref="Q236:R236"/>
    <mergeCell ref="S236:T236"/>
    <mergeCell ref="U236:V236"/>
    <mergeCell ref="W236:X236"/>
    <mergeCell ref="Y236:Z236"/>
    <mergeCell ref="AO252:AR252"/>
    <mergeCell ref="AS252:AV252"/>
    <mergeCell ref="AW252:AZ252"/>
    <mergeCell ref="BA252:BD252"/>
    <mergeCell ref="BE252:BH252"/>
    <mergeCell ref="E253:F253"/>
    <mergeCell ref="G253:H253"/>
    <mergeCell ref="I253:J253"/>
    <mergeCell ref="K253:L253"/>
    <mergeCell ref="M253:N253"/>
    <mergeCell ref="Q252:T252"/>
    <mergeCell ref="U252:X252"/>
    <mergeCell ref="Y252:AB252"/>
    <mergeCell ref="AC252:AF252"/>
    <mergeCell ref="AG252:AJ252"/>
    <mergeCell ref="AK252:AN252"/>
    <mergeCell ref="B249:X249"/>
    <mergeCell ref="B250:W250"/>
    <mergeCell ref="A269:A272"/>
    <mergeCell ref="B269:B272"/>
    <mergeCell ref="C269:C272"/>
    <mergeCell ref="D269:D272"/>
    <mergeCell ref="E269:H270"/>
    <mergeCell ref="I269:BH269"/>
    <mergeCell ref="I270:L270"/>
    <mergeCell ref="M270:P270"/>
    <mergeCell ref="AY253:AZ253"/>
    <mergeCell ref="BA253:BB253"/>
    <mergeCell ref="BC253:BD253"/>
    <mergeCell ref="BE253:BF253"/>
    <mergeCell ref="BG253:BH253"/>
    <mergeCell ref="B266:X266"/>
    <mergeCell ref="AM253:AN253"/>
    <mergeCell ref="AO253:AP253"/>
    <mergeCell ref="AQ253:AR253"/>
    <mergeCell ref="AS253:AT253"/>
    <mergeCell ref="AU253:AV253"/>
    <mergeCell ref="AW253:AX253"/>
    <mergeCell ref="AA253:AB253"/>
    <mergeCell ref="AC253:AD253"/>
    <mergeCell ref="AE253:AF253"/>
    <mergeCell ref="AG253:AH253"/>
    <mergeCell ref="AI253:AJ253"/>
    <mergeCell ref="AK253:AL253"/>
    <mergeCell ref="O253:P253"/>
    <mergeCell ref="Q253:R253"/>
    <mergeCell ref="S253:T253"/>
    <mergeCell ref="U253:V253"/>
    <mergeCell ref="W253:X253"/>
    <mergeCell ref="Y253:Z253"/>
    <mergeCell ref="AO270:AR270"/>
    <mergeCell ref="AS270:AV270"/>
    <mergeCell ref="AW270:AZ270"/>
    <mergeCell ref="BA270:BD270"/>
    <mergeCell ref="BE270:BH270"/>
    <mergeCell ref="E271:F271"/>
    <mergeCell ref="G271:H271"/>
    <mergeCell ref="I271:J271"/>
    <mergeCell ref="K271:L271"/>
    <mergeCell ref="M271:N271"/>
    <mergeCell ref="Q270:T270"/>
    <mergeCell ref="U270:X270"/>
    <mergeCell ref="Y270:AB270"/>
    <mergeCell ref="AC270:AF270"/>
    <mergeCell ref="AG270:AJ270"/>
    <mergeCell ref="AK270:AN270"/>
    <mergeCell ref="B267:X267"/>
    <mergeCell ref="B268:W268"/>
    <mergeCell ref="A286:A289"/>
    <mergeCell ref="B286:B289"/>
    <mergeCell ref="C286:C289"/>
    <mergeCell ref="D286:D289"/>
    <mergeCell ref="E286:H287"/>
    <mergeCell ref="I286:BH286"/>
    <mergeCell ref="I287:L287"/>
    <mergeCell ref="M287:P287"/>
    <mergeCell ref="AY271:AZ271"/>
    <mergeCell ref="BA271:BB271"/>
    <mergeCell ref="BC271:BD271"/>
    <mergeCell ref="BE271:BF271"/>
    <mergeCell ref="BG271:BH271"/>
    <mergeCell ref="B283:X283"/>
    <mergeCell ref="AM271:AN271"/>
    <mergeCell ref="AO271:AP271"/>
    <mergeCell ref="AQ271:AR271"/>
    <mergeCell ref="AS271:AT271"/>
    <mergeCell ref="AU271:AV271"/>
    <mergeCell ref="AW271:AX271"/>
    <mergeCell ref="AA271:AB271"/>
    <mergeCell ref="AC271:AD271"/>
    <mergeCell ref="AE271:AF271"/>
    <mergeCell ref="AG271:AH271"/>
    <mergeCell ref="AI271:AJ271"/>
    <mergeCell ref="AK271:AL271"/>
    <mergeCell ref="O271:P271"/>
    <mergeCell ref="Q271:R271"/>
    <mergeCell ref="S271:T271"/>
    <mergeCell ref="U271:V271"/>
    <mergeCell ref="W271:X271"/>
    <mergeCell ref="Y271:Z271"/>
    <mergeCell ref="AO287:AR287"/>
    <mergeCell ref="AS287:AV287"/>
    <mergeCell ref="AW287:AZ287"/>
    <mergeCell ref="BA287:BD287"/>
    <mergeCell ref="BE287:BH287"/>
    <mergeCell ref="E288:F288"/>
    <mergeCell ref="G288:H288"/>
    <mergeCell ref="I288:J288"/>
    <mergeCell ref="K288:L288"/>
    <mergeCell ref="M288:N288"/>
    <mergeCell ref="Q287:T287"/>
    <mergeCell ref="U287:X287"/>
    <mergeCell ref="Y287:AB287"/>
    <mergeCell ref="AC287:AF287"/>
    <mergeCell ref="AG287:AJ287"/>
    <mergeCell ref="AK287:AN287"/>
    <mergeCell ref="B284:X284"/>
    <mergeCell ref="B285:W285"/>
    <mergeCell ref="A304:A307"/>
    <mergeCell ref="B304:B307"/>
    <mergeCell ref="C304:C307"/>
    <mergeCell ref="D304:D307"/>
    <mergeCell ref="E304:H305"/>
    <mergeCell ref="I304:BH304"/>
    <mergeCell ref="I305:L305"/>
    <mergeCell ref="M305:P305"/>
    <mergeCell ref="AY288:AZ288"/>
    <mergeCell ref="BA288:BB288"/>
    <mergeCell ref="BC288:BD288"/>
    <mergeCell ref="BE288:BF288"/>
    <mergeCell ref="BG288:BH288"/>
    <mergeCell ref="B301:X301"/>
    <mergeCell ref="AM288:AN288"/>
    <mergeCell ref="AO288:AP288"/>
    <mergeCell ref="AQ288:AR288"/>
    <mergeCell ref="AS288:AT288"/>
    <mergeCell ref="AU288:AV288"/>
    <mergeCell ref="AW288:AX288"/>
    <mergeCell ref="AA288:AB288"/>
    <mergeCell ref="AC288:AD288"/>
    <mergeCell ref="AE288:AF288"/>
    <mergeCell ref="AG288:AH288"/>
    <mergeCell ref="AI288:AJ288"/>
    <mergeCell ref="AK288:AL288"/>
    <mergeCell ref="O288:P288"/>
    <mergeCell ref="Q288:R288"/>
    <mergeCell ref="S288:T288"/>
    <mergeCell ref="U288:V288"/>
    <mergeCell ref="W288:X288"/>
    <mergeCell ref="Y288:Z288"/>
    <mergeCell ref="AO305:AR305"/>
    <mergeCell ref="AS305:AV305"/>
    <mergeCell ref="AW305:AZ305"/>
    <mergeCell ref="BA305:BD305"/>
    <mergeCell ref="BE305:BH305"/>
    <mergeCell ref="E306:F306"/>
    <mergeCell ref="G306:H306"/>
    <mergeCell ref="I306:J306"/>
    <mergeCell ref="K306:L306"/>
    <mergeCell ref="M306:N306"/>
    <mergeCell ref="Q305:T305"/>
    <mergeCell ref="U305:X305"/>
    <mergeCell ref="Y305:AB305"/>
    <mergeCell ref="AC305:AF305"/>
    <mergeCell ref="AG305:AJ305"/>
    <mergeCell ref="AK305:AN305"/>
    <mergeCell ref="B302:X302"/>
    <mergeCell ref="B303:W303"/>
    <mergeCell ref="A321:A324"/>
    <mergeCell ref="B321:B324"/>
    <mergeCell ref="C321:C324"/>
    <mergeCell ref="D321:D324"/>
    <mergeCell ref="E321:H322"/>
    <mergeCell ref="I321:BH321"/>
    <mergeCell ref="I322:L322"/>
    <mergeCell ref="M322:P322"/>
    <mergeCell ref="AY306:AZ306"/>
    <mergeCell ref="BA306:BB306"/>
    <mergeCell ref="BC306:BD306"/>
    <mergeCell ref="BE306:BF306"/>
    <mergeCell ref="BG306:BH306"/>
    <mergeCell ref="B318:X318"/>
    <mergeCell ref="AM306:AN306"/>
    <mergeCell ref="AO306:AP306"/>
    <mergeCell ref="AQ306:AR306"/>
    <mergeCell ref="AS306:AT306"/>
    <mergeCell ref="AU306:AV306"/>
    <mergeCell ref="AW306:AX306"/>
    <mergeCell ref="AA306:AB306"/>
    <mergeCell ref="AC306:AD306"/>
    <mergeCell ref="AE306:AF306"/>
    <mergeCell ref="AG306:AH306"/>
    <mergeCell ref="AI306:AJ306"/>
    <mergeCell ref="AK306:AL306"/>
    <mergeCell ref="O306:P306"/>
    <mergeCell ref="Q306:R306"/>
    <mergeCell ref="S306:T306"/>
    <mergeCell ref="U306:V306"/>
    <mergeCell ref="W306:X306"/>
    <mergeCell ref="Y306:Z306"/>
    <mergeCell ref="AO322:AR322"/>
    <mergeCell ref="AS322:AV322"/>
    <mergeCell ref="AW322:AZ322"/>
    <mergeCell ref="BA322:BD322"/>
    <mergeCell ref="BE322:BH322"/>
    <mergeCell ref="E323:F323"/>
    <mergeCell ref="G323:H323"/>
    <mergeCell ref="I323:J323"/>
    <mergeCell ref="K323:L323"/>
    <mergeCell ref="M323:N323"/>
    <mergeCell ref="Q322:T322"/>
    <mergeCell ref="U322:X322"/>
    <mergeCell ref="Y322:AB322"/>
    <mergeCell ref="AC322:AF322"/>
    <mergeCell ref="AG322:AJ322"/>
    <mergeCell ref="AK322:AN322"/>
    <mergeCell ref="B319:X319"/>
    <mergeCell ref="B320:W320"/>
    <mergeCell ref="A339:A342"/>
    <mergeCell ref="B339:B342"/>
    <mergeCell ref="C339:C342"/>
    <mergeCell ref="D339:D342"/>
    <mergeCell ref="E339:H340"/>
    <mergeCell ref="I339:BH339"/>
    <mergeCell ref="I340:L340"/>
    <mergeCell ref="M340:P340"/>
    <mergeCell ref="AY323:AZ323"/>
    <mergeCell ref="BA323:BB323"/>
    <mergeCell ref="BC323:BD323"/>
    <mergeCell ref="BE323:BF323"/>
    <mergeCell ref="BG323:BH323"/>
    <mergeCell ref="B336:X336"/>
    <mergeCell ref="AM323:AN323"/>
    <mergeCell ref="AO323:AP323"/>
    <mergeCell ref="AQ323:AR323"/>
    <mergeCell ref="AS323:AT323"/>
    <mergeCell ref="AU323:AV323"/>
    <mergeCell ref="AW323:AX323"/>
    <mergeCell ref="AA323:AB323"/>
    <mergeCell ref="AC323:AD323"/>
    <mergeCell ref="AE323:AF323"/>
    <mergeCell ref="AG323:AH323"/>
    <mergeCell ref="AI323:AJ323"/>
    <mergeCell ref="AK323:AL323"/>
    <mergeCell ref="O323:P323"/>
    <mergeCell ref="Q323:R323"/>
    <mergeCell ref="S323:T323"/>
    <mergeCell ref="U323:V323"/>
    <mergeCell ref="W323:X323"/>
    <mergeCell ref="Y323:Z323"/>
    <mergeCell ref="AO340:AR340"/>
    <mergeCell ref="AS340:AV340"/>
    <mergeCell ref="AW340:AZ340"/>
    <mergeCell ref="BA340:BD340"/>
    <mergeCell ref="BE340:BH340"/>
    <mergeCell ref="E341:F341"/>
    <mergeCell ref="G341:H341"/>
    <mergeCell ref="I341:J341"/>
    <mergeCell ref="K341:L341"/>
    <mergeCell ref="M341:N341"/>
    <mergeCell ref="Q340:T340"/>
    <mergeCell ref="U340:X340"/>
    <mergeCell ref="Y340:AB340"/>
    <mergeCell ref="AC340:AF340"/>
    <mergeCell ref="AG340:AJ340"/>
    <mergeCell ref="AK340:AN340"/>
    <mergeCell ref="B337:X337"/>
    <mergeCell ref="B338:W338"/>
    <mergeCell ref="B353:R353"/>
    <mergeCell ref="AY341:AZ341"/>
    <mergeCell ref="BA341:BB341"/>
    <mergeCell ref="BC341:BD341"/>
    <mergeCell ref="BE341:BF341"/>
    <mergeCell ref="BG341:BH341"/>
    <mergeCell ref="B352:R352"/>
    <mergeCell ref="AM341:AN341"/>
    <mergeCell ref="AO341:AP341"/>
    <mergeCell ref="AQ341:AR341"/>
    <mergeCell ref="AS341:AT341"/>
    <mergeCell ref="AU341:AV341"/>
    <mergeCell ref="AW341:AX341"/>
    <mergeCell ref="AA341:AB341"/>
    <mergeCell ref="AC341:AD341"/>
    <mergeCell ref="AE341:AF341"/>
    <mergeCell ref="AG341:AH341"/>
    <mergeCell ref="AI341:AJ341"/>
    <mergeCell ref="AK341:AL341"/>
    <mergeCell ref="O341:P341"/>
    <mergeCell ref="Q341:R341"/>
    <mergeCell ref="S341:T341"/>
    <mergeCell ref="U341:V341"/>
    <mergeCell ref="W341:X341"/>
    <mergeCell ref="Y341:Z341"/>
  </mergeCells>
  <pageMargins left="0.25" right="0.25" top="0.75" bottom="0.75" header="0.3" footer="0.3"/>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sheetPr codeName="Лист12">
    <tabColor rgb="FF92D050"/>
  </sheetPr>
  <dimension ref="A1:AZ91"/>
  <sheetViews>
    <sheetView zoomScale="70" zoomScaleNormal="70" workbookViewId="0"/>
  </sheetViews>
  <sheetFormatPr defaultColWidth="9.109375" defaultRowHeight="15.6"/>
  <cols>
    <col min="1" max="1" width="3.88671875" style="137" customWidth="1"/>
    <col min="2" max="2" width="14.6640625" style="144" customWidth="1"/>
    <col min="3" max="3" width="9" style="137" customWidth="1"/>
    <col min="4" max="4" width="8.88671875" style="137" customWidth="1"/>
    <col min="5" max="5" width="9.33203125" style="137" customWidth="1"/>
    <col min="6" max="6" width="10.6640625" style="137" customWidth="1"/>
    <col min="7" max="8" width="9.6640625" style="137" customWidth="1"/>
    <col min="9" max="9" width="9.44140625" style="137" customWidth="1"/>
    <col min="10" max="10" width="11.6640625" style="137" customWidth="1"/>
    <col min="11" max="11" width="10.44140625" style="137" customWidth="1"/>
    <col min="12" max="12" width="8.5546875" style="137" customWidth="1"/>
    <col min="13" max="13" width="10.33203125" style="137" customWidth="1"/>
    <col min="14" max="14" width="11.6640625" style="137" customWidth="1"/>
    <col min="15" max="15" width="10.44140625" style="137" customWidth="1"/>
    <col min="16" max="16" width="10.33203125" style="137" customWidth="1"/>
    <col min="17" max="17" width="9.33203125" style="137" customWidth="1"/>
    <col min="18" max="18" width="12.33203125" style="137" customWidth="1"/>
    <col min="19" max="19" width="8.88671875" style="137" customWidth="1"/>
    <col min="20" max="20" width="10.6640625" style="137" customWidth="1"/>
    <col min="21" max="21" width="10.5546875" style="137" customWidth="1"/>
    <col min="22" max="22" width="12.33203125" style="137" customWidth="1"/>
    <col min="23" max="23" width="8.6640625" style="137" customWidth="1"/>
    <col min="24" max="24" width="11.6640625" style="137" customWidth="1"/>
    <col min="25" max="25" width="10.5546875" style="137" customWidth="1"/>
    <col min="26" max="26" width="12" style="137" customWidth="1"/>
    <col min="27" max="27" width="10.44140625" style="137" customWidth="1"/>
    <col min="28" max="28" width="10.33203125" style="137" customWidth="1"/>
    <col min="29" max="29" width="9.109375" style="137" customWidth="1"/>
    <col min="30" max="30" width="9.88671875" style="137" customWidth="1"/>
    <col min="31" max="31" width="9" style="137" customWidth="1"/>
    <col min="32" max="44" width="10.44140625" style="137" customWidth="1"/>
    <col min="45" max="45" width="10.33203125" style="137" customWidth="1"/>
    <col min="46" max="46" width="9.5546875" style="137" customWidth="1"/>
    <col min="47" max="47" width="10.6640625" style="137" customWidth="1"/>
    <col min="48" max="48" width="11" style="137" customWidth="1"/>
    <col min="49" max="50" width="9.88671875" style="137" customWidth="1"/>
    <col min="51" max="51" width="24.5546875" style="113" customWidth="1"/>
    <col min="52" max="52" width="9.109375" style="113"/>
    <col min="53" max="16384" width="9.109375" style="137"/>
  </cols>
  <sheetData>
    <row r="1" spans="1:52" s="113" customFormat="1">
      <c r="B1" s="114"/>
      <c r="S1" s="1167" t="s">
        <v>167</v>
      </c>
      <c r="T1" s="1167"/>
      <c r="U1" s="1167"/>
      <c r="V1" s="1167"/>
      <c r="W1" s="1167"/>
      <c r="X1" s="1167"/>
      <c r="Y1" s="115"/>
      <c r="Z1" s="115"/>
      <c r="AA1" s="116"/>
    </row>
    <row r="2" spans="1:52" s="117" customFormat="1" ht="17.25" customHeight="1">
      <c r="B2" s="1168" t="s">
        <v>110</v>
      </c>
      <c r="C2" s="1168"/>
      <c r="D2" s="1168"/>
      <c r="E2" s="1168"/>
      <c r="F2" s="1168"/>
      <c r="G2" s="1168"/>
      <c r="H2" s="1168"/>
      <c r="I2" s="1168"/>
      <c r="J2" s="1168"/>
      <c r="K2" s="1168"/>
      <c r="L2" s="1168"/>
      <c r="M2" s="1168"/>
      <c r="N2" s="1168"/>
      <c r="O2" s="1168"/>
      <c r="P2" s="1168"/>
      <c r="Q2" s="1168"/>
      <c r="R2" s="1168"/>
      <c r="S2" s="1168"/>
      <c r="T2" s="1168"/>
      <c r="U2" s="1168"/>
      <c r="V2" s="1168"/>
      <c r="W2" s="116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9"/>
    </row>
    <row r="3" spans="1:52" s="122" customFormat="1" ht="18.75" customHeight="1">
      <c r="A3" s="1169" t="s">
        <v>168</v>
      </c>
      <c r="B3" s="1169"/>
      <c r="C3" s="1169"/>
      <c r="D3" s="1169"/>
      <c r="E3" s="1169"/>
      <c r="F3" s="1169"/>
      <c r="G3" s="1169"/>
      <c r="H3" s="1169"/>
      <c r="I3" s="1169"/>
      <c r="J3" s="1169"/>
      <c r="K3" s="1169"/>
      <c r="L3" s="1169"/>
      <c r="M3" s="1169"/>
      <c r="N3" s="1169"/>
      <c r="O3" s="1169"/>
      <c r="P3" s="1169"/>
      <c r="Q3" s="1169"/>
      <c r="R3" s="1169"/>
      <c r="S3" s="1169"/>
      <c r="T3" s="1169"/>
      <c r="U3" s="1169"/>
      <c r="V3" s="1169"/>
      <c r="W3" s="1169"/>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1"/>
      <c r="AY3" s="117"/>
      <c r="AZ3" s="117"/>
    </row>
    <row r="4" spans="1:52" s="117" customFormat="1" ht="21" customHeight="1">
      <c r="A4" s="1170" t="s">
        <v>106</v>
      </c>
      <c r="B4" s="1170"/>
      <c r="C4" s="1170"/>
      <c r="D4" s="1170"/>
      <c r="E4" s="1170"/>
      <c r="F4" s="1170"/>
      <c r="G4" s="1170"/>
      <c r="H4" s="1170"/>
      <c r="I4" s="1170"/>
      <c r="J4" s="1170"/>
      <c r="K4" s="1170"/>
      <c r="L4" s="1170"/>
      <c r="M4" s="1170"/>
      <c r="N4" s="1170"/>
      <c r="O4" s="1170"/>
      <c r="P4" s="1170"/>
      <c r="Q4" s="1170"/>
      <c r="R4" s="1170"/>
      <c r="S4" s="1170"/>
      <c r="T4" s="1170"/>
      <c r="U4" s="1170"/>
      <c r="V4" s="1170"/>
      <c r="W4" s="1170"/>
      <c r="X4" s="1170"/>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19"/>
    </row>
    <row r="5" spans="1:52" s="125" customFormat="1" ht="16.5" customHeight="1">
      <c r="A5" s="1080" t="s">
        <v>112</v>
      </c>
      <c r="B5" s="1080" t="s">
        <v>107</v>
      </c>
      <c r="C5" s="1171" t="s">
        <v>113</v>
      </c>
      <c r="D5" s="1171" t="s">
        <v>114</v>
      </c>
      <c r="E5" s="1174" t="s">
        <v>115</v>
      </c>
      <c r="F5" s="1175"/>
      <c r="G5" s="1175"/>
      <c r="H5" s="1176"/>
      <c r="I5" s="1180" t="s">
        <v>116</v>
      </c>
      <c r="J5" s="1181"/>
      <c r="K5" s="1181"/>
      <c r="L5" s="1181"/>
      <c r="M5" s="1181"/>
      <c r="N5" s="1181"/>
      <c r="O5" s="1181"/>
      <c r="P5" s="1181"/>
      <c r="Q5" s="1181"/>
      <c r="R5" s="1181"/>
      <c r="S5" s="1181"/>
      <c r="T5" s="1181"/>
      <c r="U5" s="1181"/>
      <c r="V5" s="1181"/>
      <c r="W5" s="1181"/>
      <c r="X5" s="1181"/>
      <c r="Y5" s="1181"/>
      <c r="Z5" s="1181"/>
      <c r="AA5" s="1181"/>
      <c r="AB5" s="1181"/>
      <c r="AC5" s="1181"/>
      <c r="AD5" s="1181"/>
      <c r="AE5" s="1181"/>
      <c r="AF5" s="1181"/>
      <c r="AG5" s="1181"/>
      <c r="AH5" s="1181"/>
      <c r="AI5" s="1181"/>
      <c r="AJ5" s="1181"/>
      <c r="AK5" s="1181"/>
      <c r="AL5" s="1181"/>
      <c r="AM5" s="1181"/>
      <c r="AN5" s="1181"/>
      <c r="AO5" s="1181"/>
      <c r="AP5" s="1181"/>
      <c r="AQ5" s="1181"/>
      <c r="AR5" s="1181"/>
      <c r="AS5" s="1181"/>
      <c r="AT5" s="1181"/>
      <c r="AU5" s="1181"/>
      <c r="AV5" s="1182"/>
      <c r="AW5" s="1156" t="s">
        <v>117</v>
      </c>
      <c r="AX5" s="1159" t="s">
        <v>1440</v>
      </c>
      <c r="AY5" s="1165" t="s">
        <v>1869</v>
      </c>
      <c r="AZ5" s="124"/>
    </row>
    <row r="6" spans="1:52" s="125" customFormat="1" ht="15.75" customHeight="1">
      <c r="A6" s="1081"/>
      <c r="B6" s="1081"/>
      <c r="C6" s="1172"/>
      <c r="D6" s="1172"/>
      <c r="E6" s="1177"/>
      <c r="F6" s="1178"/>
      <c r="G6" s="1178"/>
      <c r="H6" s="1179"/>
      <c r="I6" s="1140" t="s">
        <v>1451</v>
      </c>
      <c r="J6" s="1166"/>
      <c r="K6" s="1166"/>
      <c r="L6" s="1141"/>
      <c r="M6" s="1140" t="s">
        <v>1439</v>
      </c>
      <c r="N6" s="1166"/>
      <c r="O6" s="1166"/>
      <c r="P6" s="1141"/>
      <c r="Q6" s="1140" t="s">
        <v>1438</v>
      </c>
      <c r="R6" s="1166"/>
      <c r="S6" s="1166"/>
      <c r="T6" s="1141"/>
      <c r="U6" s="1140" t="s">
        <v>1475</v>
      </c>
      <c r="V6" s="1166"/>
      <c r="W6" s="1166"/>
      <c r="X6" s="1141"/>
      <c r="Y6" s="1140" t="s">
        <v>1465</v>
      </c>
      <c r="Z6" s="1166"/>
      <c r="AA6" s="1166"/>
      <c r="AB6" s="1141"/>
      <c r="AC6" s="1140" t="s">
        <v>118</v>
      </c>
      <c r="AD6" s="1166"/>
      <c r="AE6" s="1166"/>
      <c r="AF6" s="1141"/>
      <c r="AG6" s="1023" t="s">
        <v>4655</v>
      </c>
      <c r="AH6" s="1031"/>
      <c r="AI6" s="1031"/>
      <c r="AJ6" s="1032"/>
      <c r="AK6" s="1023" t="s">
        <v>4656</v>
      </c>
      <c r="AL6" s="1031"/>
      <c r="AM6" s="1031"/>
      <c r="AN6" s="1032"/>
      <c r="AO6" s="1023" t="s">
        <v>1752</v>
      </c>
      <c r="AP6" s="1031"/>
      <c r="AQ6" s="1031"/>
      <c r="AR6" s="1032"/>
      <c r="AS6" s="1140" t="s">
        <v>119</v>
      </c>
      <c r="AT6" s="1166"/>
      <c r="AU6" s="1166"/>
      <c r="AV6" s="1141"/>
      <c r="AW6" s="1157"/>
      <c r="AX6" s="1160"/>
      <c r="AY6" s="1022"/>
      <c r="AZ6" s="124"/>
    </row>
    <row r="7" spans="1:52" s="128" customFormat="1" ht="51" customHeight="1">
      <c r="A7" s="1081"/>
      <c r="B7" s="1081"/>
      <c r="C7" s="1172"/>
      <c r="D7" s="1172"/>
      <c r="E7" s="1140" t="s">
        <v>120</v>
      </c>
      <c r="F7" s="1141"/>
      <c r="G7" s="1140" t="s">
        <v>121</v>
      </c>
      <c r="H7" s="1141"/>
      <c r="I7" s="1140" t="s">
        <v>120</v>
      </c>
      <c r="J7" s="1141"/>
      <c r="K7" s="1140" t="s">
        <v>121</v>
      </c>
      <c r="L7" s="1141"/>
      <c r="M7" s="1140" t="s">
        <v>120</v>
      </c>
      <c r="N7" s="1141"/>
      <c r="O7" s="1140" t="s">
        <v>121</v>
      </c>
      <c r="P7" s="1141"/>
      <c r="Q7" s="1140" t="s">
        <v>120</v>
      </c>
      <c r="R7" s="1141"/>
      <c r="S7" s="1140" t="s">
        <v>121</v>
      </c>
      <c r="T7" s="1141"/>
      <c r="U7" s="1140" t="s">
        <v>120</v>
      </c>
      <c r="V7" s="1141"/>
      <c r="W7" s="1140" t="s">
        <v>121</v>
      </c>
      <c r="X7" s="1141"/>
      <c r="Y7" s="1140" t="s">
        <v>120</v>
      </c>
      <c r="Z7" s="1141"/>
      <c r="AA7" s="1140" t="s">
        <v>121</v>
      </c>
      <c r="AB7" s="1141"/>
      <c r="AC7" s="1140" t="s">
        <v>120</v>
      </c>
      <c r="AD7" s="1141"/>
      <c r="AE7" s="1140" t="s">
        <v>121</v>
      </c>
      <c r="AF7" s="1141"/>
      <c r="AG7" s="1023" t="s">
        <v>120</v>
      </c>
      <c r="AH7" s="1032"/>
      <c r="AI7" s="1023" t="s">
        <v>121</v>
      </c>
      <c r="AJ7" s="1032"/>
      <c r="AK7" s="1023" t="s">
        <v>120</v>
      </c>
      <c r="AL7" s="1032"/>
      <c r="AM7" s="1023" t="s">
        <v>121</v>
      </c>
      <c r="AN7" s="1032"/>
      <c r="AO7" s="1023" t="s">
        <v>120</v>
      </c>
      <c r="AP7" s="1032"/>
      <c r="AQ7" s="1023" t="s">
        <v>121</v>
      </c>
      <c r="AR7" s="1032"/>
      <c r="AS7" s="1140" t="s">
        <v>120</v>
      </c>
      <c r="AT7" s="1141"/>
      <c r="AU7" s="1140" t="s">
        <v>121</v>
      </c>
      <c r="AV7" s="1141"/>
      <c r="AW7" s="1158"/>
      <c r="AX7" s="1161"/>
      <c r="AY7" s="1022"/>
      <c r="AZ7" s="127"/>
    </row>
    <row r="8" spans="1:52" s="125" customFormat="1" ht="92.25" customHeight="1">
      <c r="A8" s="1082"/>
      <c r="B8" s="1082"/>
      <c r="C8" s="1173"/>
      <c r="D8" s="1173"/>
      <c r="E8" s="185" t="s">
        <v>122</v>
      </c>
      <c r="F8" s="184" t="s">
        <v>123</v>
      </c>
      <c r="G8" s="185" t="s">
        <v>124</v>
      </c>
      <c r="H8" s="184" t="s">
        <v>123</v>
      </c>
      <c r="I8" s="185" t="s">
        <v>122</v>
      </c>
      <c r="J8" s="184" t="s">
        <v>123</v>
      </c>
      <c r="K8" s="185" t="s">
        <v>124</v>
      </c>
      <c r="L8" s="184" t="s">
        <v>123</v>
      </c>
      <c r="M8" s="185" t="s">
        <v>122</v>
      </c>
      <c r="N8" s="184" t="s">
        <v>123</v>
      </c>
      <c r="O8" s="185" t="s">
        <v>124</v>
      </c>
      <c r="P8" s="184" t="s">
        <v>123</v>
      </c>
      <c r="Q8" s="185" t="s">
        <v>122</v>
      </c>
      <c r="R8" s="184" t="s">
        <v>123</v>
      </c>
      <c r="S8" s="185" t="s">
        <v>124</v>
      </c>
      <c r="T8" s="184" t="s">
        <v>123</v>
      </c>
      <c r="U8" s="185" t="s">
        <v>122</v>
      </c>
      <c r="V8" s="184" t="s">
        <v>123</v>
      </c>
      <c r="W8" s="185" t="s">
        <v>124</v>
      </c>
      <c r="X8" s="184" t="s">
        <v>123</v>
      </c>
      <c r="Y8" s="185" t="s">
        <v>122</v>
      </c>
      <c r="Z8" s="184" t="s">
        <v>123</v>
      </c>
      <c r="AA8" s="185" t="s">
        <v>124</v>
      </c>
      <c r="AB8" s="184" t="s">
        <v>123</v>
      </c>
      <c r="AC8" s="185" t="s">
        <v>122</v>
      </c>
      <c r="AD8" s="184" t="s">
        <v>123</v>
      </c>
      <c r="AE8" s="185" t="s">
        <v>124</v>
      </c>
      <c r="AF8" s="184" t="s">
        <v>123</v>
      </c>
      <c r="AG8" s="607" t="s">
        <v>122</v>
      </c>
      <c r="AH8" s="608" t="s">
        <v>123</v>
      </c>
      <c r="AI8" s="607" t="s">
        <v>124</v>
      </c>
      <c r="AJ8" s="608" t="s">
        <v>123</v>
      </c>
      <c r="AK8" s="607" t="s">
        <v>122</v>
      </c>
      <c r="AL8" s="608" t="s">
        <v>123</v>
      </c>
      <c r="AM8" s="607" t="s">
        <v>124</v>
      </c>
      <c r="AN8" s="608" t="s">
        <v>123</v>
      </c>
      <c r="AO8" s="607" t="s">
        <v>122</v>
      </c>
      <c r="AP8" s="608" t="s">
        <v>123</v>
      </c>
      <c r="AQ8" s="607" t="s">
        <v>124</v>
      </c>
      <c r="AR8" s="608" t="s">
        <v>123</v>
      </c>
      <c r="AS8" s="185" t="s">
        <v>122</v>
      </c>
      <c r="AT8" s="184" t="s">
        <v>123</v>
      </c>
      <c r="AU8" s="185" t="s">
        <v>124</v>
      </c>
      <c r="AV8" s="184" t="s">
        <v>123</v>
      </c>
      <c r="AW8" s="185" t="s">
        <v>125</v>
      </c>
      <c r="AX8" s="185" t="s">
        <v>125</v>
      </c>
      <c r="AY8" s="136"/>
      <c r="AZ8" s="124"/>
    </row>
    <row r="9" spans="1:52" s="131" customFormat="1" ht="33" customHeight="1">
      <c r="A9" s="158"/>
      <c r="B9" s="158" t="s">
        <v>169</v>
      </c>
      <c r="C9" s="158" t="s">
        <v>170</v>
      </c>
      <c r="D9" s="158" t="s">
        <v>171</v>
      </c>
      <c r="E9" s="203" t="s">
        <v>172</v>
      </c>
      <c r="F9" s="203" t="s">
        <v>173</v>
      </c>
      <c r="G9" s="203" t="s">
        <v>174</v>
      </c>
      <c r="H9" s="203" t="s">
        <v>175</v>
      </c>
      <c r="I9" s="203" t="s">
        <v>176</v>
      </c>
      <c r="J9" s="203" t="s">
        <v>177</v>
      </c>
      <c r="K9" s="203" t="s">
        <v>178</v>
      </c>
      <c r="L9" s="203" t="s">
        <v>179</v>
      </c>
      <c r="M9" s="203" t="s">
        <v>180</v>
      </c>
      <c r="N9" s="203" t="s">
        <v>181</v>
      </c>
      <c r="O9" s="203" t="s">
        <v>182</v>
      </c>
      <c r="P9" s="203" t="s">
        <v>183</v>
      </c>
      <c r="Q9" s="203" t="s">
        <v>184</v>
      </c>
      <c r="R9" s="203" t="s">
        <v>185</v>
      </c>
      <c r="S9" s="203" t="s">
        <v>186</v>
      </c>
      <c r="T9" s="203" t="s">
        <v>187</v>
      </c>
      <c r="U9" s="203" t="s">
        <v>188</v>
      </c>
      <c r="V9" s="203" t="s">
        <v>189</v>
      </c>
      <c r="W9" s="203" t="s">
        <v>190</v>
      </c>
      <c r="X9" s="203" t="s">
        <v>191</v>
      </c>
      <c r="Y9" s="203" t="s">
        <v>192</v>
      </c>
      <c r="Z9" s="203" t="s">
        <v>193</v>
      </c>
      <c r="AA9" s="203" t="s">
        <v>194</v>
      </c>
      <c r="AB9" s="203" t="s">
        <v>195</v>
      </c>
      <c r="AC9" s="203" t="s">
        <v>196</v>
      </c>
      <c r="AD9" s="203" t="s">
        <v>197</v>
      </c>
      <c r="AE9" s="203" t="s">
        <v>198</v>
      </c>
      <c r="AF9" s="203" t="s">
        <v>199</v>
      </c>
      <c r="AG9" s="643" t="s">
        <v>1897</v>
      </c>
      <c r="AH9" s="643" t="s">
        <v>1898</v>
      </c>
      <c r="AI9" s="643" t="s">
        <v>1899</v>
      </c>
      <c r="AJ9" s="643" t="s">
        <v>1900</v>
      </c>
      <c r="AK9" s="643" t="s">
        <v>1897</v>
      </c>
      <c r="AL9" s="643" t="s">
        <v>1898</v>
      </c>
      <c r="AM9" s="643" t="s">
        <v>1899</v>
      </c>
      <c r="AN9" s="643" t="s">
        <v>1900</v>
      </c>
      <c r="AO9" s="643" t="s">
        <v>1897</v>
      </c>
      <c r="AP9" s="643" t="s">
        <v>1898</v>
      </c>
      <c r="AQ9" s="643" t="s">
        <v>1899</v>
      </c>
      <c r="AR9" s="643" t="s">
        <v>1900</v>
      </c>
      <c r="AS9" s="203" t="s">
        <v>200</v>
      </c>
      <c r="AT9" s="203" t="s">
        <v>201</v>
      </c>
      <c r="AU9" s="203" t="s">
        <v>202</v>
      </c>
      <c r="AV9" s="203" t="s">
        <v>203</v>
      </c>
      <c r="AW9" s="201" t="s">
        <v>204</v>
      </c>
      <c r="AX9" s="184" t="s">
        <v>205</v>
      </c>
      <c r="AY9" s="204"/>
      <c r="AZ9" s="130"/>
    </row>
    <row r="10" spans="1:52" s="132" customFormat="1" ht="15.75" customHeight="1">
      <c r="A10" s="1162" t="s">
        <v>126</v>
      </c>
      <c r="B10" s="1163"/>
      <c r="C10" s="1163"/>
      <c r="D10" s="1163"/>
      <c r="E10" s="1163"/>
      <c r="F10" s="1163"/>
      <c r="G10" s="1163"/>
      <c r="H10" s="1163"/>
      <c r="I10" s="1163"/>
      <c r="J10" s="1163"/>
      <c r="K10" s="1163"/>
      <c r="L10" s="1163"/>
      <c r="M10" s="1163"/>
      <c r="N10" s="1163"/>
      <c r="O10" s="1163"/>
      <c r="P10" s="1163"/>
      <c r="Q10" s="1163"/>
      <c r="R10" s="1163"/>
      <c r="S10" s="1163"/>
      <c r="T10" s="1163"/>
      <c r="U10" s="1163"/>
      <c r="V10" s="1163"/>
      <c r="W10" s="1163"/>
      <c r="X10" s="1163"/>
      <c r="Y10" s="1163"/>
      <c r="Z10" s="1163"/>
      <c r="AA10" s="1163"/>
      <c r="AB10" s="1163"/>
      <c r="AC10" s="1163"/>
      <c r="AD10" s="1163"/>
      <c r="AE10" s="1163"/>
      <c r="AF10" s="1163"/>
      <c r="AG10" s="1163"/>
      <c r="AH10" s="1163"/>
      <c r="AI10" s="1163"/>
      <c r="AJ10" s="1163"/>
      <c r="AK10" s="1163"/>
      <c r="AL10" s="1163"/>
      <c r="AM10" s="1163"/>
      <c r="AN10" s="1163"/>
      <c r="AO10" s="1163"/>
      <c r="AP10" s="1163"/>
      <c r="AQ10" s="1163"/>
      <c r="AR10" s="1163"/>
      <c r="AS10" s="1163"/>
      <c r="AT10" s="1163"/>
      <c r="AU10" s="1163"/>
      <c r="AV10" s="1163"/>
      <c r="AW10" s="1163"/>
      <c r="AX10" s="1164"/>
      <c r="AY10" s="205"/>
      <c r="AZ10" s="130"/>
    </row>
    <row r="11" spans="1:52" s="131" customFormat="1" ht="31.2">
      <c r="A11" s="159">
        <v>1</v>
      </c>
      <c r="B11" s="206" t="s">
        <v>127</v>
      </c>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615"/>
      <c r="AH11" s="615"/>
      <c r="AI11" s="615"/>
      <c r="AJ11" s="615"/>
      <c r="AK11" s="615"/>
      <c r="AL11" s="615"/>
      <c r="AM11" s="615"/>
      <c r="AN11" s="615"/>
      <c r="AO11" s="615"/>
      <c r="AP11" s="615"/>
      <c r="AQ11" s="615"/>
      <c r="AR11" s="615"/>
      <c r="AS11" s="200"/>
      <c r="AT11" s="200"/>
      <c r="AU11" s="200"/>
      <c r="AV11" s="200"/>
      <c r="AW11" s="202"/>
      <c r="AX11" s="184"/>
      <c r="AY11" s="616" t="str">
        <f>IF(OR(D11&lt;E11,E11&lt;I11,E11&lt;M11,E11&lt;Q11,E11&lt;U11,E11&lt;Y11,E11&lt;AC11,E11&lt;AG11,E11&lt;AK11,E11&lt;AO11,E11&lt;AS11,E11&lt;AW11,E11&lt;AX11,F11&gt;H11,J11&gt;L11,N11&gt;P11,R11&gt;T11,V11&gt;X11,Z11&gt;AB11,AD11&gt;AF11,AH11&gt;AJ11,AL11&gt;AN11,AP11&gt;AR11,AT11&gt;AV11,G11&gt;E11,K11&gt;I11,O11&gt;M11,S11&gt;Q11,W11&gt;U11,AA11&gt;Y11,AE11&gt;AC11,AI11&gt;AG11,AM11&gt;AK11,AQ11&gt;AO11,AU11&gt;AS11,ABS(SUM(J11,N11,R11,V11,Z11,AD11,AH11,AL11,AP11,,AT11)-F11)&gt;0.1),"СТРОКА СОДЕРЖИТ ОШИБКИ!","")</f>
        <v/>
      </c>
      <c r="AZ11" s="130"/>
    </row>
    <row r="12" spans="1:52" s="131" customFormat="1" ht="31.2">
      <c r="A12" s="147">
        <v>2</v>
      </c>
      <c r="B12" s="207" t="s">
        <v>128</v>
      </c>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608"/>
      <c r="AH12" s="608"/>
      <c r="AI12" s="608"/>
      <c r="AJ12" s="608"/>
      <c r="AK12" s="608"/>
      <c r="AL12" s="608"/>
      <c r="AM12" s="608"/>
      <c r="AN12" s="608"/>
      <c r="AO12" s="608"/>
      <c r="AP12" s="608"/>
      <c r="AQ12" s="608"/>
      <c r="AR12" s="608"/>
      <c r="AS12" s="184"/>
      <c r="AT12" s="184"/>
      <c r="AU12" s="184"/>
      <c r="AV12" s="184"/>
      <c r="AW12" s="187"/>
      <c r="AX12" s="184"/>
      <c r="AY12" s="616" t="str">
        <f t="shared" ref="AY12:AY17" si="0">IF(OR(D12&lt;E12,E12&lt;I12,E12&lt;M12,E12&lt;Q12,E12&lt;U12,E12&lt;Y12,E12&lt;AC12,E12&lt;AG12,E12&lt;AK12,E12&lt;AO12,E12&lt;AS12,E12&lt;AW12,E12&lt;AX12,F12&gt;H12,J12&gt;L12,N12&gt;P12,R12&gt;T12,V12&gt;X12,Z12&gt;AB12,AD12&gt;AF12,AH12&gt;AJ12,AL12&gt;AN12,AP12&gt;AR12,AT12&gt;AV12,G12&gt;E12,K12&gt;I12,O12&gt;M12,S12&gt;Q12,W12&gt;U12,AA12&gt;Y12,AE12&gt;AC12,AI12&gt;AG12,AM12&gt;AK12,AQ12&gt;AO12,AU12&gt;AS12,ABS(SUM(J12,N12,R12,V12,Z12,AD12,AH12,AL12,AP12,,AT12)-F12)&gt;0.1),"СТРОКА СОДЕРЖИТ ОШИБКИ!","")</f>
        <v/>
      </c>
      <c r="AZ12" s="130"/>
    </row>
    <row r="13" spans="1:52" s="131" customFormat="1">
      <c r="A13" s="147">
        <v>3</v>
      </c>
      <c r="B13" s="207" t="s">
        <v>1527</v>
      </c>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608"/>
      <c r="AH13" s="608"/>
      <c r="AI13" s="608"/>
      <c r="AJ13" s="608"/>
      <c r="AK13" s="608"/>
      <c r="AL13" s="608"/>
      <c r="AM13" s="608"/>
      <c r="AN13" s="608"/>
      <c r="AO13" s="608"/>
      <c r="AP13" s="608"/>
      <c r="AQ13" s="608"/>
      <c r="AR13" s="608"/>
      <c r="AS13" s="184"/>
      <c r="AT13" s="184"/>
      <c r="AU13" s="184"/>
      <c r="AV13" s="184"/>
      <c r="AW13" s="187"/>
      <c r="AX13" s="184"/>
      <c r="AY13" s="616" t="str">
        <f t="shared" si="0"/>
        <v/>
      </c>
      <c r="AZ13" s="130"/>
    </row>
    <row r="14" spans="1:52" s="131" customFormat="1">
      <c r="A14" s="147">
        <v>4</v>
      </c>
      <c r="B14" s="207" t="s">
        <v>129</v>
      </c>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608"/>
      <c r="AH14" s="608"/>
      <c r="AI14" s="608"/>
      <c r="AJ14" s="608"/>
      <c r="AK14" s="608"/>
      <c r="AL14" s="608"/>
      <c r="AM14" s="608"/>
      <c r="AN14" s="608"/>
      <c r="AO14" s="608"/>
      <c r="AP14" s="608"/>
      <c r="AQ14" s="608"/>
      <c r="AR14" s="608"/>
      <c r="AS14" s="129"/>
      <c r="AT14" s="129"/>
      <c r="AU14" s="129"/>
      <c r="AV14" s="129"/>
      <c r="AW14" s="126"/>
      <c r="AX14" s="129"/>
      <c r="AY14" s="616" t="str">
        <f t="shared" si="0"/>
        <v/>
      </c>
      <c r="AZ14" s="130"/>
    </row>
    <row r="15" spans="1:52" s="131" customFormat="1" ht="31.2">
      <c r="A15" s="147">
        <v>5</v>
      </c>
      <c r="B15" s="207" t="s">
        <v>130</v>
      </c>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608"/>
      <c r="AH15" s="608"/>
      <c r="AI15" s="608"/>
      <c r="AJ15" s="608"/>
      <c r="AK15" s="608"/>
      <c r="AL15" s="608"/>
      <c r="AM15" s="608"/>
      <c r="AN15" s="608"/>
      <c r="AO15" s="608"/>
      <c r="AP15" s="608"/>
      <c r="AQ15" s="608"/>
      <c r="AR15" s="608"/>
      <c r="AS15" s="184"/>
      <c r="AT15" s="184"/>
      <c r="AU15" s="184"/>
      <c r="AV15" s="184"/>
      <c r="AW15" s="187"/>
      <c r="AX15" s="184"/>
      <c r="AY15" s="616" t="str">
        <f t="shared" si="0"/>
        <v/>
      </c>
      <c r="AZ15" s="130"/>
    </row>
    <row r="16" spans="1:52" s="131" customFormat="1">
      <c r="A16" s="147">
        <v>6</v>
      </c>
      <c r="B16" s="208" t="s">
        <v>131</v>
      </c>
      <c r="C16" s="209">
        <f>SUM(C11:C15)</f>
        <v>0</v>
      </c>
      <c r="D16" s="209">
        <f>SUM(D11:D15)</f>
        <v>0</v>
      </c>
      <c r="E16" s="209">
        <f>SUM(E11:E15)</f>
        <v>0</v>
      </c>
      <c r="F16" s="209" t="e">
        <f>SUM(F11*$E$11,F12*$E$12,F13*$E$13,F14*$E$14,F15*$E$15)/$D$16</f>
        <v>#DIV/0!</v>
      </c>
      <c r="G16" s="210"/>
      <c r="H16" s="209">
        <f>MAX(H11:H15)</f>
        <v>0</v>
      </c>
      <c r="I16" s="209">
        <f>SUM(I11:I15)</f>
        <v>0</v>
      </c>
      <c r="J16" s="209" t="e">
        <f>SUM(J11*$E$11,J12*$E$12,J13*$E$13,J14*$E$14,J15*$E$15)/$D$16</f>
        <v>#DIV/0!</v>
      </c>
      <c r="K16" s="210"/>
      <c r="L16" s="209">
        <f>MAX(L11:L15)</f>
        <v>0</v>
      </c>
      <c r="M16" s="209">
        <f>SUM(M11:M15)</f>
        <v>0</v>
      </c>
      <c r="N16" s="209" t="e">
        <f>SUM(N11*$E$11,N12*$E$12,N13*$E$13,N14*$E$14,N15*$E$15)/$D$16</f>
        <v>#DIV/0!</v>
      </c>
      <c r="O16" s="210"/>
      <c r="P16" s="209">
        <f>MAX(P11:P15)</f>
        <v>0</v>
      </c>
      <c r="Q16" s="209">
        <f>SUM(Q11:Q15)</f>
        <v>0</v>
      </c>
      <c r="R16" s="209" t="e">
        <f>SUM(R11*$E$11,R12*$E$12,R13*$E$13,R14*$E$14,R15*$E$15)/$D$16</f>
        <v>#DIV/0!</v>
      </c>
      <c r="S16" s="210"/>
      <c r="T16" s="209">
        <f>MAX(T11:T15)</f>
        <v>0</v>
      </c>
      <c r="U16" s="209">
        <f>SUM(U11:U15)</f>
        <v>0</v>
      </c>
      <c r="V16" s="209" t="e">
        <f>SUM(V11*$E$11,V12*$E$12,V13*$E$13,V14*$E$14,V15*$E$15)/$D$16</f>
        <v>#DIV/0!</v>
      </c>
      <c r="W16" s="210"/>
      <c r="X16" s="209">
        <f>MAX(X11:X15)</f>
        <v>0</v>
      </c>
      <c r="Y16" s="209">
        <f>SUM(Y11:Y15)</f>
        <v>0</v>
      </c>
      <c r="Z16" s="209" t="e">
        <f>SUM(Z11*$E$11,Z12*$E$12,Z13*$E$13,Z14*$E$14,Z15*$E$15)/$D$16</f>
        <v>#DIV/0!</v>
      </c>
      <c r="AA16" s="210"/>
      <c r="AB16" s="209">
        <f>MAX(AB11:AB15)</f>
        <v>0</v>
      </c>
      <c r="AC16" s="209">
        <f>SUM(AC11:AC15)</f>
        <v>0</v>
      </c>
      <c r="AD16" s="209" t="e">
        <f>SUM(AD11*$E$11,AD12*$E$12,AD13*$E$13,AD14*$E$14,AD15*$E$15)/$D$16</f>
        <v>#DIV/0!</v>
      </c>
      <c r="AE16" s="210"/>
      <c r="AF16" s="209">
        <f>MAX(AF11:AF15)</f>
        <v>0</v>
      </c>
      <c r="AG16" s="620">
        <f>SUM(AG11:AG15)</f>
        <v>0</v>
      </c>
      <c r="AH16" s="620" t="e">
        <f>SUM(AH11*$E$11,AH12*$E$12,AH13*$E$13,AH14*$E$14,AH15*$E$15)/$D$16</f>
        <v>#DIV/0!</v>
      </c>
      <c r="AI16" s="621"/>
      <c r="AJ16" s="620">
        <f>MAX(AJ11:AJ15)</f>
        <v>0</v>
      </c>
      <c r="AK16" s="620">
        <f>SUM(AK11:AK15)</f>
        <v>0</v>
      </c>
      <c r="AL16" s="620" t="e">
        <f>SUM(AL11*$E$11,AL12*$E$12,AL13*$E$13,AL14*$E$14,AL15*$E$15)/$D$16</f>
        <v>#DIV/0!</v>
      </c>
      <c r="AM16" s="621"/>
      <c r="AN16" s="620">
        <f>MAX(AN11:AN15)</f>
        <v>0</v>
      </c>
      <c r="AO16" s="620">
        <f>SUM(AO11:AO15)</f>
        <v>0</v>
      </c>
      <c r="AP16" s="620" t="e">
        <f>SUM(AP11*$E$11,AP12*$E$12,AP13*$E$13,AP14*$E$14,AP15*$E$15)/$D$16</f>
        <v>#DIV/0!</v>
      </c>
      <c r="AQ16" s="621"/>
      <c r="AR16" s="620">
        <f>MAX(AR11:AR15)</f>
        <v>0</v>
      </c>
      <c r="AS16" s="209">
        <f>SUM(AS11:AS15)</f>
        <v>0</v>
      </c>
      <c r="AT16" s="209" t="e">
        <f>SUM(AT11*$E$11,AT12*$E$12,AT13*$E$13,AT14*$E$14,AT15*$E$15)/$D$16</f>
        <v>#DIV/0!</v>
      </c>
      <c r="AU16" s="210"/>
      <c r="AV16" s="209">
        <f>MAX(AV11:AV15)</f>
        <v>0</v>
      </c>
      <c r="AW16" s="211">
        <f>SUM(AW11:AW15)</f>
        <v>0</v>
      </c>
      <c r="AX16" s="209">
        <f>SUM(AX11:AX15)</f>
        <v>0</v>
      </c>
      <c r="AY16" s="616" t="e">
        <f t="shared" si="0"/>
        <v>#DIV/0!</v>
      </c>
      <c r="AZ16" s="130"/>
    </row>
    <row r="17" spans="1:52" s="130" customFormat="1" ht="30.75" customHeight="1">
      <c r="A17" s="158">
        <v>7</v>
      </c>
      <c r="B17" s="212" t="s">
        <v>132</v>
      </c>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624"/>
      <c r="AH17" s="624"/>
      <c r="AI17" s="624"/>
      <c r="AJ17" s="624"/>
      <c r="AK17" s="624"/>
      <c r="AL17" s="624"/>
      <c r="AM17" s="624"/>
      <c r="AN17" s="624"/>
      <c r="AO17" s="624"/>
      <c r="AP17" s="624"/>
      <c r="AQ17" s="624"/>
      <c r="AR17" s="624"/>
      <c r="AS17" s="203"/>
      <c r="AT17" s="203"/>
      <c r="AU17" s="203"/>
      <c r="AV17" s="203"/>
      <c r="AW17" s="201"/>
      <c r="AX17" s="184"/>
      <c r="AY17" s="616" t="str">
        <f t="shared" si="0"/>
        <v/>
      </c>
    </row>
    <row r="18" spans="1:52" s="132" customFormat="1" ht="15.75" customHeight="1">
      <c r="A18" s="1162" t="s">
        <v>133</v>
      </c>
      <c r="B18" s="1163"/>
      <c r="C18" s="1163"/>
      <c r="D18" s="1163"/>
      <c r="E18" s="1163"/>
      <c r="F18" s="1163"/>
      <c r="G18" s="1163"/>
      <c r="H18" s="1163"/>
      <c r="I18" s="1163"/>
      <c r="J18" s="1163"/>
      <c r="K18" s="1163"/>
      <c r="L18" s="1163"/>
      <c r="M18" s="1163"/>
      <c r="N18" s="1163"/>
      <c r="O18" s="1163"/>
      <c r="P18" s="1163"/>
      <c r="Q18" s="1163"/>
      <c r="R18" s="1163"/>
      <c r="S18" s="1163"/>
      <c r="T18" s="1163"/>
      <c r="U18" s="1163"/>
      <c r="V18" s="1163"/>
      <c r="W18" s="1163"/>
      <c r="X18" s="1163"/>
      <c r="Y18" s="1163"/>
      <c r="Z18" s="1163"/>
      <c r="AA18" s="1163"/>
      <c r="AB18" s="1163"/>
      <c r="AC18" s="1163"/>
      <c r="AD18" s="1163"/>
      <c r="AE18" s="1163"/>
      <c r="AF18" s="1163"/>
      <c r="AG18" s="1163"/>
      <c r="AH18" s="1163"/>
      <c r="AI18" s="1163"/>
      <c r="AJ18" s="1163"/>
      <c r="AK18" s="1163"/>
      <c r="AL18" s="1163"/>
      <c r="AM18" s="1163"/>
      <c r="AN18" s="1163"/>
      <c r="AO18" s="1163"/>
      <c r="AP18" s="1163"/>
      <c r="AQ18" s="1163"/>
      <c r="AR18" s="1163"/>
      <c r="AS18" s="1163"/>
      <c r="AT18" s="1163"/>
      <c r="AU18" s="1163"/>
      <c r="AV18" s="1163"/>
      <c r="AW18" s="1163"/>
      <c r="AX18" s="1164"/>
      <c r="AY18" s="610"/>
      <c r="AZ18" s="130"/>
    </row>
    <row r="19" spans="1:52" s="131" customFormat="1" ht="31.2">
      <c r="A19" s="159">
        <v>8</v>
      </c>
      <c r="B19" s="206" t="s">
        <v>134</v>
      </c>
      <c r="C19" s="200"/>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615"/>
      <c r="AH19" s="615"/>
      <c r="AI19" s="615"/>
      <c r="AJ19" s="615"/>
      <c r="AK19" s="615"/>
      <c r="AL19" s="615"/>
      <c r="AM19" s="615"/>
      <c r="AN19" s="615"/>
      <c r="AO19" s="615"/>
      <c r="AP19" s="615"/>
      <c r="AQ19" s="615"/>
      <c r="AR19" s="615"/>
      <c r="AS19" s="200"/>
      <c r="AT19" s="200"/>
      <c r="AU19" s="200"/>
      <c r="AV19" s="200"/>
      <c r="AW19" s="202"/>
      <c r="AX19" s="184"/>
      <c r="AY19" s="616" t="str">
        <f>IF(OR(D19&lt;E19,E19&lt;I19,E19&lt;M19,E19&lt;Q19,E19&lt;U19,E19&lt;Y19,E19&lt;AC19,E19&lt;AG19,E19&lt;AK19,E19&lt;AO19,E19&lt;AS19,E19&lt;AW19,E19&lt;AX19,F19&gt;H19,J19&gt;L19,N19&gt;P19,R19&gt;T19,V19&gt;X19,Z19&gt;AB19,AD19&gt;AF19,AH19&gt;AJ19,AL19&gt;AN19,AP19&gt;AR19,AT19&gt;AV19,G19&gt;E19,K19&gt;I19,O19&gt;M19,S19&gt;Q19,W19&gt;U19,AA19&gt;Y19,AE19&gt;AC19,AI19&gt;AG19,AM19&gt;AK19,AQ19&gt;AO19,AU19&gt;AS19,ABS(SUM(J19,N19,R19,V19,Z19,AD19,AH19,AL19,AP19,,AT19)-F19)&gt;0.1),"СТРОКА СОДЕРЖИТ ОШИБКИ!","")</f>
        <v/>
      </c>
      <c r="AZ19" s="130"/>
    </row>
    <row r="20" spans="1:52" s="131" customFormat="1" ht="31.2">
      <c r="A20" s="147">
        <v>9</v>
      </c>
      <c r="B20" s="207" t="s">
        <v>135</v>
      </c>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608"/>
      <c r="AH20" s="608"/>
      <c r="AI20" s="608"/>
      <c r="AJ20" s="608"/>
      <c r="AK20" s="608"/>
      <c r="AL20" s="608"/>
      <c r="AM20" s="608"/>
      <c r="AN20" s="608"/>
      <c r="AO20" s="608"/>
      <c r="AP20" s="608"/>
      <c r="AQ20" s="608"/>
      <c r="AR20" s="608"/>
      <c r="AS20" s="129"/>
      <c r="AT20" s="129"/>
      <c r="AU20" s="129"/>
      <c r="AV20" s="129"/>
      <c r="AW20" s="126"/>
      <c r="AX20" s="129"/>
      <c r="AY20" s="616" t="str">
        <f t="shared" ref="AY20:AY24" si="1">IF(OR(D20&lt;E20,E20&lt;I20,E20&lt;M20,E20&lt;Q20,E20&lt;U20,E20&lt;Y20,E20&lt;AC20,E20&lt;AG20,E20&lt;AK20,E20&lt;AO20,E20&lt;AS20,E20&lt;AW20,E20&lt;AX20,F20&gt;H20,J20&gt;L20,N20&gt;P20,R20&gt;T20,V20&gt;X20,Z20&gt;AB20,AD20&gt;AF20,AH20&gt;AJ20,AL20&gt;AN20,AP20&gt;AR20,AT20&gt;AV20,G20&gt;E20,K20&gt;I20,O20&gt;M20,S20&gt;Q20,W20&gt;U20,AA20&gt;Y20,AE20&gt;AC20,AI20&gt;AG20,AM20&gt;AK20,AQ20&gt;AO20,AU20&gt;AS20,ABS(SUM(J20,N20,R20,V20,Z20,AD20,AH20,AL20,AP20,,AT20)-F20)&gt;0.1),"СТРОКА СОДЕРЖИТ ОШИБКИ!","")</f>
        <v/>
      </c>
      <c r="AZ20" s="130"/>
    </row>
    <row r="21" spans="1:52" s="131" customFormat="1">
      <c r="A21" s="147">
        <v>10</v>
      </c>
      <c r="B21" s="207" t="s">
        <v>136</v>
      </c>
      <c r="C21" s="184"/>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608"/>
      <c r="AH21" s="608"/>
      <c r="AI21" s="608"/>
      <c r="AJ21" s="608"/>
      <c r="AK21" s="608"/>
      <c r="AL21" s="608"/>
      <c r="AM21" s="608"/>
      <c r="AN21" s="608"/>
      <c r="AO21" s="608"/>
      <c r="AP21" s="608"/>
      <c r="AQ21" s="608"/>
      <c r="AR21" s="608"/>
      <c r="AS21" s="184"/>
      <c r="AT21" s="184"/>
      <c r="AU21" s="184"/>
      <c r="AV21" s="184"/>
      <c r="AW21" s="187"/>
      <c r="AX21" s="184"/>
      <c r="AY21" s="616" t="str">
        <f t="shared" si="1"/>
        <v/>
      </c>
      <c r="AZ21" s="130"/>
    </row>
    <row r="22" spans="1:52" s="131" customFormat="1" ht="31.2">
      <c r="A22" s="147">
        <v>11</v>
      </c>
      <c r="B22" s="207" t="s">
        <v>137</v>
      </c>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608"/>
      <c r="AH22" s="608"/>
      <c r="AI22" s="608"/>
      <c r="AJ22" s="608"/>
      <c r="AK22" s="608"/>
      <c r="AL22" s="608"/>
      <c r="AM22" s="608"/>
      <c r="AN22" s="608"/>
      <c r="AO22" s="608"/>
      <c r="AP22" s="608"/>
      <c r="AQ22" s="608"/>
      <c r="AR22" s="608"/>
      <c r="AS22" s="184"/>
      <c r="AT22" s="184"/>
      <c r="AU22" s="184"/>
      <c r="AV22" s="184"/>
      <c r="AW22" s="187"/>
      <c r="AX22" s="184"/>
      <c r="AY22" s="616" t="str">
        <f t="shared" si="1"/>
        <v/>
      </c>
      <c r="AZ22" s="130"/>
    </row>
    <row r="23" spans="1:52" s="131" customFormat="1">
      <c r="A23" s="147">
        <v>12</v>
      </c>
      <c r="B23" s="208" t="s">
        <v>131</v>
      </c>
      <c r="C23" s="209">
        <f>SUM(C19:C22)</f>
        <v>0</v>
      </c>
      <c r="D23" s="209">
        <f>SUM(D19:D22)</f>
        <v>0</v>
      </c>
      <c r="E23" s="209">
        <f>SUM(E19:E22)</f>
        <v>0</v>
      </c>
      <c r="F23" s="209" t="e">
        <f>SUM(F19*$E$19,F20*$E$20,F21*$E$21,F22*$E$22)/$D$23</f>
        <v>#DIV/0!</v>
      </c>
      <c r="G23" s="210"/>
      <c r="H23" s="209">
        <f>MAX(H19:H22)</f>
        <v>0</v>
      </c>
      <c r="I23" s="209">
        <f>SUM(I19:I22)</f>
        <v>0</v>
      </c>
      <c r="J23" s="209" t="e">
        <f>SUM(J19*$E$19,J20*$E$20,J21*$E$21,J22*$E$22)/$D$23</f>
        <v>#DIV/0!</v>
      </c>
      <c r="K23" s="210"/>
      <c r="L23" s="209">
        <f>MAX(L19:L22)</f>
        <v>0</v>
      </c>
      <c r="M23" s="209">
        <f>SUM(M19:M22)</f>
        <v>0</v>
      </c>
      <c r="N23" s="209" t="e">
        <f>SUM(N19*$E$19,N20*$E$20,N21*$E$21,N22*$E$22)/$D$23</f>
        <v>#DIV/0!</v>
      </c>
      <c r="O23" s="210"/>
      <c r="P23" s="209">
        <f>MAX(P19:P22)</f>
        <v>0</v>
      </c>
      <c r="Q23" s="209">
        <f>SUM(Q19:Q22)</f>
        <v>0</v>
      </c>
      <c r="R23" s="209" t="e">
        <f>SUM(R19*$E$19,R20*$E$20,R21*$E$21,R22*$E$22)/$D$23</f>
        <v>#DIV/0!</v>
      </c>
      <c r="S23" s="210"/>
      <c r="T23" s="209">
        <f>MAX(T19:T22)</f>
        <v>0</v>
      </c>
      <c r="U23" s="209">
        <f>SUM(U19:U22)</f>
        <v>0</v>
      </c>
      <c r="V23" s="209" t="e">
        <f>SUM(V19*$E$19,V20*$E$20,V21*$E$21,V22*$E$22)/$D$23</f>
        <v>#DIV/0!</v>
      </c>
      <c r="W23" s="210"/>
      <c r="X23" s="209">
        <f>MAX(X19:X22)</f>
        <v>0</v>
      </c>
      <c r="Y23" s="209">
        <f>SUM(Y19:Y22)</f>
        <v>0</v>
      </c>
      <c r="Z23" s="209" t="e">
        <f>SUM(Z19*$E$19,Z20*$E$20,Z21*$E$21,Z22*$E$22)/$D$23</f>
        <v>#DIV/0!</v>
      </c>
      <c r="AA23" s="210"/>
      <c r="AB23" s="209">
        <f>MAX(AB19:AB22)</f>
        <v>0</v>
      </c>
      <c r="AC23" s="209">
        <f>SUM(AC19:AC22)</f>
        <v>0</v>
      </c>
      <c r="AD23" s="209" t="e">
        <f>SUM(AD19*$E$19,AD20*$E$20,AD21*$E$21,AD22*$E$22)/$D$23</f>
        <v>#DIV/0!</v>
      </c>
      <c r="AE23" s="210"/>
      <c r="AF23" s="209">
        <f>MAX(AF19:AF22)</f>
        <v>0</v>
      </c>
      <c r="AG23" s="620">
        <f>SUM(AG19:AG22)</f>
        <v>0</v>
      </c>
      <c r="AH23" s="620" t="e">
        <f>SUM(AH19*$E$19,AH20*$E$20,AH21*$E$21,AH22*$E$22)/$D$23</f>
        <v>#DIV/0!</v>
      </c>
      <c r="AI23" s="621"/>
      <c r="AJ23" s="620">
        <f>MAX(AJ19:AJ22)</f>
        <v>0</v>
      </c>
      <c r="AK23" s="620">
        <f>SUM(AK19:AK22)</f>
        <v>0</v>
      </c>
      <c r="AL23" s="620" t="e">
        <f>SUM(AL19*$E$19,AL20*$E$20,AL21*$E$21,AL22*$E$22)/$D$23</f>
        <v>#DIV/0!</v>
      </c>
      <c r="AM23" s="621"/>
      <c r="AN23" s="620">
        <f>MAX(AN19:AN22)</f>
        <v>0</v>
      </c>
      <c r="AO23" s="620">
        <f>SUM(AO19:AO22)</f>
        <v>0</v>
      </c>
      <c r="AP23" s="620" t="e">
        <f>SUM(AP19*$E$19,AP20*$E$20,AP21*$E$21,AP22*$E$22)/$D$23</f>
        <v>#DIV/0!</v>
      </c>
      <c r="AQ23" s="621"/>
      <c r="AR23" s="620">
        <f>MAX(AR19:AR22)</f>
        <v>0</v>
      </c>
      <c r="AS23" s="209">
        <f>SUM(AS19:AS22)</f>
        <v>0</v>
      </c>
      <c r="AT23" s="209" t="e">
        <f>SUM(AT19*$E$19,AT20*$E$20,AT21*$E$21,AT22*$E$22)/$D$23</f>
        <v>#DIV/0!</v>
      </c>
      <c r="AU23" s="210"/>
      <c r="AV23" s="209">
        <f>MAX(AV19:AV22)</f>
        <v>0</v>
      </c>
      <c r="AW23" s="211">
        <f>SUM(AW19:AW22)</f>
        <v>0</v>
      </c>
      <c r="AX23" s="209">
        <f>SUM(AX19:AX22)</f>
        <v>0</v>
      </c>
      <c r="AY23" s="616" t="e">
        <f t="shared" si="1"/>
        <v>#DIV/0!</v>
      </c>
      <c r="AZ23" s="130"/>
    </row>
    <row r="24" spans="1:52" s="131" customFormat="1" ht="30.75" customHeight="1">
      <c r="A24" s="147">
        <v>13</v>
      </c>
      <c r="B24" s="207" t="s">
        <v>132</v>
      </c>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608"/>
      <c r="AH24" s="608"/>
      <c r="AI24" s="608"/>
      <c r="AJ24" s="608"/>
      <c r="AK24" s="608"/>
      <c r="AL24" s="608"/>
      <c r="AM24" s="608"/>
      <c r="AN24" s="608"/>
      <c r="AO24" s="608"/>
      <c r="AP24" s="608"/>
      <c r="AQ24" s="608"/>
      <c r="AR24" s="608"/>
      <c r="AS24" s="184"/>
      <c r="AT24" s="184"/>
      <c r="AU24" s="184"/>
      <c r="AV24" s="184"/>
      <c r="AW24" s="187"/>
      <c r="AX24" s="184"/>
      <c r="AY24" s="616" t="str">
        <f t="shared" si="1"/>
        <v/>
      </c>
      <c r="AZ24" s="130"/>
    </row>
    <row r="25" spans="1:52" s="131" customFormat="1">
      <c r="A25" s="133"/>
      <c r="B25" s="134"/>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0"/>
      <c r="AZ25" s="130"/>
    </row>
    <row r="26" spans="1:52" s="131" customFormat="1">
      <c r="A26" s="133"/>
      <c r="B26" s="134"/>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0"/>
      <c r="AZ26" s="130"/>
    </row>
    <row r="27" spans="1:52" s="131" customFormat="1">
      <c r="A27" s="133"/>
      <c r="B27" s="134"/>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0"/>
      <c r="AZ27" s="130"/>
    </row>
    <row r="28" spans="1:52" s="131" customFormat="1">
      <c r="A28" s="133"/>
      <c r="B28" s="134"/>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0"/>
      <c r="AZ28" s="130"/>
    </row>
    <row r="29" spans="1:52" s="131" customFormat="1">
      <c r="A29" s="133"/>
      <c r="B29" s="134"/>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0"/>
      <c r="AZ29" s="130"/>
    </row>
    <row r="30" spans="1:52" s="131" customFormat="1">
      <c r="A30" s="133"/>
      <c r="B30" s="134"/>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0"/>
      <c r="AZ30" s="130"/>
    </row>
    <row r="31" spans="1:52" s="131" customFormat="1">
      <c r="A31" s="133"/>
      <c r="B31" s="134"/>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0"/>
      <c r="AZ31" s="130"/>
    </row>
    <row r="32" spans="1:52" s="131" customFormat="1" ht="19.5" customHeight="1">
      <c r="A32" s="133"/>
      <c r="B32" s="134"/>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0"/>
      <c r="AZ32" s="130"/>
    </row>
    <row r="33" spans="1:52" s="131" customFormat="1" ht="17.25" customHeight="1">
      <c r="A33" s="133"/>
      <c r="B33" s="134"/>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0"/>
      <c r="AZ33" s="130"/>
    </row>
    <row r="34" spans="1:52" s="179" customFormat="1">
      <c r="A34" s="191"/>
      <c r="B34" s="192"/>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row>
    <row r="35" spans="1:52" s="179" customFormat="1" ht="18" customHeight="1">
      <c r="A35" s="191"/>
      <c r="B35" s="1154" t="s">
        <v>110</v>
      </c>
      <c r="C35" s="1154"/>
      <c r="D35" s="1154"/>
      <c r="E35" s="1154"/>
      <c r="F35" s="1154"/>
      <c r="G35" s="1154"/>
      <c r="H35" s="1154"/>
      <c r="I35" s="1154"/>
      <c r="J35" s="1154"/>
      <c r="K35" s="1154"/>
      <c r="L35" s="1154"/>
      <c r="M35" s="1154"/>
      <c r="N35" s="1154"/>
      <c r="O35" s="1154"/>
      <c r="P35" s="1154"/>
      <c r="Q35" s="1154"/>
      <c r="R35" s="1154"/>
      <c r="S35" s="1154"/>
      <c r="T35" s="1154"/>
      <c r="U35" s="1154"/>
      <c r="V35" s="1154"/>
      <c r="W35" s="1154"/>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row>
    <row r="36" spans="1:52" s="181" customFormat="1" ht="45" customHeight="1">
      <c r="A36" s="180"/>
      <c r="B36" s="1155" t="s">
        <v>206</v>
      </c>
      <c r="C36" s="1155"/>
      <c r="D36" s="1155"/>
      <c r="E36" s="1155"/>
      <c r="F36" s="1155"/>
      <c r="G36" s="1155"/>
      <c r="H36" s="1155"/>
      <c r="I36" s="1155"/>
      <c r="J36" s="1155"/>
      <c r="K36" s="1155"/>
      <c r="L36" s="1155"/>
      <c r="M36" s="1155"/>
      <c r="N36" s="1155"/>
      <c r="O36" s="1155"/>
      <c r="P36" s="1155"/>
      <c r="Q36" s="1155"/>
      <c r="R36" s="1155"/>
      <c r="S36" s="1155"/>
      <c r="T36" s="1155"/>
      <c r="U36" s="1155"/>
      <c r="V36" s="1155"/>
      <c r="W36" s="1155"/>
      <c r="AC36" s="195"/>
      <c r="AD36" s="195"/>
      <c r="AE36" s="195"/>
      <c r="AF36" s="195"/>
      <c r="AG36" s="195"/>
      <c r="AH36" s="195"/>
      <c r="AI36" s="195"/>
      <c r="AJ36" s="195"/>
      <c r="AK36" s="195"/>
      <c r="AL36" s="195"/>
      <c r="AM36" s="195"/>
      <c r="AN36" s="195"/>
      <c r="AO36" s="195"/>
      <c r="AP36" s="195"/>
      <c r="AQ36" s="195"/>
      <c r="AR36" s="195"/>
      <c r="AS36" s="195"/>
      <c r="AT36" s="195"/>
      <c r="AU36" s="195"/>
      <c r="AV36" s="195"/>
    </row>
    <row r="37" spans="1:52" s="183" customFormat="1" ht="19.95" customHeight="1">
      <c r="A37" s="182"/>
      <c r="B37" s="1144" t="s">
        <v>106</v>
      </c>
      <c r="C37" s="1144"/>
      <c r="D37" s="1144"/>
      <c r="E37" s="1144"/>
      <c r="F37" s="1144"/>
      <c r="G37" s="1144"/>
      <c r="H37" s="1144"/>
      <c r="I37" s="1144"/>
      <c r="J37" s="1144"/>
      <c r="K37" s="1144"/>
      <c r="L37" s="1144"/>
      <c r="M37" s="1144"/>
      <c r="N37" s="1144"/>
      <c r="O37" s="1144"/>
      <c r="P37" s="1144"/>
      <c r="Q37" s="1144"/>
      <c r="R37" s="1144"/>
      <c r="S37" s="1144"/>
      <c r="T37" s="1144"/>
      <c r="U37" s="1144"/>
      <c r="V37" s="1144"/>
      <c r="W37" s="1144"/>
      <c r="X37" s="196"/>
      <c r="Y37" s="196"/>
      <c r="Z37" s="196"/>
      <c r="AA37" s="196"/>
      <c r="AB37" s="196"/>
      <c r="AC37" s="197"/>
      <c r="AD37" s="197"/>
      <c r="AE37" s="197"/>
      <c r="AF37" s="197"/>
      <c r="AG37" s="197"/>
      <c r="AH37" s="197"/>
      <c r="AI37" s="197"/>
      <c r="AJ37" s="197"/>
      <c r="AK37" s="199"/>
      <c r="AL37" s="199"/>
      <c r="AM37" s="199"/>
      <c r="AN37" s="199"/>
      <c r="AO37" s="199"/>
      <c r="AP37" s="199"/>
      <c r="AQ37" s="199"/>
      <c r="AR37" s="199"/>
      <c r="AS37" s="199"/>
      <c r="AT37" s="199"/>
      <c r="AU37" s="199"/>
      <c r="AV37" s="199"/>
    </row>
    <row r="38" spans="1:52" s="179" customFormat="1" ht="15" customHeight="1">
      <c r="A38" s="1145" t="s">
        <v>1404</v>
      </c>
      <c r="B38" s="1136" t="s">
        <v>107</v>
      </c>
      <c r="C38" s="1146" t="s">
        <v>113</v>
      </c>
      <c r="D38" s="1146" t="s">
        <v>114</v>
      </c>
      <c r="E38" s="1147" t="s">
        <v>115</v>
      </c>
      <c r="F38" s="1148"/>
      <c r="G38" s="1148"/>
      <c r="H38" s="1149"/>
      <c r="I38" s="1137" t="s">
        <v>163</v>
      </c>
      <c r="J38" s="1137"/>
      <c r="K38" s="1137"/>
      <c r="L38" s="1137"/>
      <c r="M38" s="1137"/>
      <c r="N38" s="1137"/>
      <c r="O38" s="1137"/>
      <c r="P38" s="1137"/>
      <c r="Q38" s="1137"/>
      <c r="R38" s="1137"/>
      <c r="S38" s="1137"/>
      <c r="T38" s="1137"/>
      <c r="U38" s="1137"/>
      <c r="V38" s="1137"/>
      <c r="W38" s="1137"/>
      <c r="X38" s="1137"/>
      <c r="Y38" s="1137"/>
      <c r="Z38" s="1137"/>
      <c r="AA38" s="1137"/>
      <c r="AB38" s="1137"/>
      <c r="AC38" s="1137"/>
      <c r="AD38" s="1137"/>
      <c r="AE38" s="1137"/>
      <c r="AF38" s="1137"/>
      <c r="AG38" s="1137"/>
      <c r="AH38" s="1137"/>
      <c r="AI38" s="1137"/>
      <c r="AJ38" s="1137"/>
      <c r="AK38" s="647"/>
      <c r="AL38" s="647"/>
      <c r="AM38" s="647"/>
      <c r="AN38" s="647"/>
      <c r="AO38" s="647"/>
      <c r="AP38" s="647"/>
      <c r="AQ38" s="647"/>
      <c r="AR38" s="647"/>
      <c r="AS38" s="647"/>
      <c r="AT38" s="647"/>
      <c r="AU38" s="647"/>
      <c r="AV38" s="647"/>
      <c r="AW38" s="194"/>
    </row>
    <row r="39" spans="1:52" s="179" customFormat="1">
      <c r="A39" s="1145"/>
      <c r="B39" s="1136"/>
      <c r="C39" s="1146"/>
      <c r="D39" s="1146"/>
      <c r="E39" s="1150"/>
      <c r="F39" s="1151"/>
      <c r="G39" s="1151"/>
      <c r="H39" s="1152"/>
      <c r="I39" s="1137"/>
      <c r="J39" s="1137"/>
      <c r="K39" s="1137"/>
      <c r="L39" s="1137"/>
      <c r="M39" s="1137"/>
      <c r="N39" s="1137"/>
      <c r="O39" s="1137"/>
      <c r="P39" s="1137"/>
      <c r="Q39" s="1137"/>
      <c r="R39" s="1137"/>
      <c r="S39" s="1137"/>
      <c r="T39" s="1137"/>
      <c r="U39" s="1137"/>
      <c r="V39" s="1137"/>
      <c r="W39" s="1137"/>
      <c r="X39" s="1137"/>
      <c r="Y39" s="1137"/>
      <c r="Z39" s="1137"/>
      <c r="AA39" s="1137"/>
      <c r="AB39" s="1137"/>
      <c r="AC39" s="1137"/>
      <c r="AD39" s="1137"/>
      <c r="AE39" s="1137"/>
      <c r="AF39" s="1137"/>
      <c r="AG39" s="1137" t="s">
        <v>119</v>
      </c>
      <c r="AH39" s="1137"/>
      <c r="AI39" s="1137"/>
      <c r="AJ39" s="1137"/>
      <c r="AK39" s="193"/>
      <c r="AL39" s="193"/>
      <c r="AM39" s="193"/>
      <c r="AN39" s="193"/>
      <c r="AO39" s="193"/>
      <c r="AP39" s="193"/>
      <c r="AQ39" s="193"/>
      <c r="AR39" s="193"/>
      <c r="AS39" s="1143"/>
      <c r="AT39" s="1143"/>
      <c r="AU39" s="1143"/>
      <c r="AV39" s="1143"/>
      <c r="AW39" s="194"/>
    </row>
    <row r="40" spans="1:52" s="179" customFormat="1" ht="35.25" customHeight="1">
      <c r="A40" s="1145"/>
      <c r="B40" s="1136"/>
      <c r="C40" s="1146"/>
      <c r="D40" s="1146"/>
      <c r="E40" s="1140" t="s">
        <v>120</v>
      </c>
      <c r="F40" s="1141"/>
      <c r="G40" s="1140" t="s">
        <v>121</v>
      </c>
      <c r="H40" s="1142"/>
      <c r="I40" s="1136" t="s">
        <v>120</v>
      </c>
      <c r="J40" s="1136"/>
      <c r="K40" s="1136" t="s">
        <v>121</v>
      </c>
      <c r="L40" s="1137"/>
      <c r="M40" s="1136" t="s">
        <v>120</v>
      </c>
      <c r="N40" s="1136"/>
      <c r="O40" s="1136" t="s">
        <v>121</v>
      </c>
      <c r="P40" s="1137"/>
      <c r="Q40" s="1136" t="s">
        <v>120</v>
      </c>
      <c r="R40" s="1136"/>
      <c r="S40" s="1136" t="s">
        <v>121</v>
      </c>
      <c r="T40" s="1137"/>
      <c r="U40" s="1136" t="s">
        <v>120</v>
      </c>
      <c r="V40" s="1136"/>
      <c r="W40" s="1136" t="s">
        <v>121</v>
      </c>
      <c r="X40" s="1137"/>
      <c r="Y40" s="1136" t="s">
        <v>120</v>
      </c>
      <c r="Z40" s="1136"/>
      <c r="AA40" s="1136" t="s">
        <v>121</v>
      </c>
      <c r="AB40" s="1137"/>
      <c r="AC40" s="1136" t="s">
        <v>120</v>
      </c>
      <c r="AD40" s="1136"/>
      <c r="AE40" s="1136" t="s">
        <v>121</v>
      </c>
      <c r="AF40" s="1137"/>
      <c r="AG40" s="1136" t="s">
        <v>120</v>
      </c>
      <c r="AH40" s="1136"/>
      <c r="AI40" s="1136" t="s">
        <v>121</v>
      </c>
      <c r="AJ40" s="1137"/>
      <c r="AK40" s="193"/>
      <c r="AL40" s="193"/>
      <c r="AM40" s="193"/>
      <c r="AN40" s="193"/>
      <c r="AO40" s="193"/>
      <c r="AP40" s="193"/>
      <c r="AQ40" s="193"/>
      <c r="AR40" s="193"/>
      <c r="AS40" s="1153"/>
      <c r="AT40" s="1153"/>
      <c r="AU40" s="1153"/>
      <c r="AV40" s="1143"/>
      <c r="AW40" s="194"/>
    </row>
    <row r="41" spans="1:52" s="179" customFormat="1" ht="107.25" customHeight="1">
      <c r="A41" s="1145"/>
      <c r="B41" s="1136"/>
      <c r="C41" s="1146"/>
      <c r="D41" s="1146"/>
      <c r="E41" s="185" t="s">
        <v>122</v>
      </c>
      <c r="F41" s="184" t="s">
        <v>123</v>
      </c>
      <c r="G41" s="185" t="s">
        <v>124</v>
      </c>
      <c r="H41" s="184" t="s">
        <v>123</v>
      </c>
      <c r="I41" s="645" t="s">
        <v>122</v>
      </c>
      <c r="J41" s="644" t="s">
        <v>123</v>
      </c>
      <c r="K41" s="645" t="s">
        <v>124</v>
      </c>
      <c r="L41" s="644" t="s">
        <v>123</v>
      </c>
      <c r="M41" s="645" t="s">
        <v>122</v>
      </c>
      <c r="N41" s="644" t="s">
        <v>123</v>
      </c>
      <c r="O41" s="645" t="s">
        <v>124</v>
      </c>
      <c r="P41" s="644" t="s">
        <v>123</v>
      </c>
      <c r="Q41" s="645" t="s">
        <v>122</v>
      </c>
      <c r="R41" s="644" t="s">
        <v>123</v>
      </c>
      <c r="S41" s="645" t="s">
        <v>124</v>
      </c>
      <c r="T41" s="644" t="s">
        <v>123</v>
      </c>
      <c r="U41" s="645" t="s">
        <v>122</v>
      </c>
      <c r="V41" s="644" t="s">
        <v>123</v>
      </c>
      <c r="W41" s="645" t="s">
        <v>124</v>
      </c>
      <c r="X41" s="644" t="s">
        <v>123</v>
      </c>
      <c r="Y41" s="645" t="s">
        <v>122</v>
      </c>
      <c r="Z41" s="644" t="s">
        <v>123</v>
      </c>
      <c r="AA41" s="645" t="s">
        <v>124</v>
      </c>
      <c r="AB41" s="644" t="s">
        <v>123</v>
      </c>
      <c r="AC41" s="645" t="s">
        <v>122</v>
      </c>
      <c r="AD41" s="644" t="s">
        <v>123</v>
      </c>
      <c r="AE41" s="645" t="s">
        <v>124</v>
      </c>
      <c r="AF41" s="644" t="s">
        <v>123</v>
      </c>
      <c r="AG41" s="645" t="s">
        <v>122</v>
      </c>
      <c r="AH41" s="644" t="s">
        <v>123</v>
      </c>
      <c r="AI41" s="645" t="s">
        <v>124</v>
      </c>
      <c r="AJ41" s="644" t="s">
        <v>123</v>
      </c>
      <c r="AK41" s="135"/>
      <c r="AL41" s="135"/>
      <c r="AM41" s="135"/>
      <c r="AN41" s="135"/>
      <c r="AO41" s="135"/>
      <c r="AP41" s="135"/>
      <c r="AQ41" s="135"/>
      <c r="AR41" s="135"/>
      <c r="AS41" s="648"/>
      <c r="AT41" s="135"/>
      <c r="AU41" s="648"/>
      <c r="AV41" s="135"/>
      <c r="AW41" s="194"/>
    </row>
    <row r="42" spans="1:52" s="179" customFormat="1" ht="17.25" customHeight="1">
      <c r="A42" s="188"/>
      <c r="B42" s="189" t="s">
        <v>207</v>
      </c>
      <c r="C42" s="189" t="s">
        <v>208</v>
      </c>
      <c r="D42" s="189" t="s">
        <v>209</v>
      </c>
      <c r="E42" s="189" t="s">
        <v>210</v>
      </c>
      <c r="F42" s="189" t="s">
        <v>211</v>
      </c>
      <c r="G42" s="189" t="s">
        <v>212</v>
      </c>
      <c r="H42" s="189" t="s">
        <v>213</v>
      </c>
      <c r="I42" s="646" t="s">
        <v>214</v>
      </c>
      <c r="J42" s="646" t="s">
        <v>215</v>
      </c>
      <c r="K42" s="646" t="s">
        <v>216</v>
      </c>
      <c r="L42" s="646" t="s">
        <v>217</v>
      </c>
      <c r="M42" s="646" t="s">
        <v>218</v>
      </c>
      <c r="N42" s="646" t="s">
        <v>219</v>
      </c>
      <c r="O42" s="646" t="s">
        <v>220</v>
      </c>
      <c r="P42" s="646" t="s">
        <v>221</v>
      </c>
      <c r="Q42" s="646" t="s">
        <v>222</v>
      </c>
      <c r="R42" s="646" t="s">
        <v>223</v>
      </c>
      <c r="S42" s="646" t="s">
        <v>224</v>
      </c>
      <c r="T42" s="646" t="s">
        <v>225</v>
      </c>
      <c r="U42" s="646" t="s">
        <v>226</v>
      </c>
      <c r="V42" s="646" t="s">
        <v>227</v>
      </c>
      <c r="W42" s="646" t="s">
        <v>228</v>
      </c>
      <c r="X42" s="646" t="s">
        <v>229</v>
      </c>
      <c r="Y42" s="646" t="s">
        <v>230</v>
      </c>
      <c r="Z42" s="646" t="s">
        <v>231</v>
      </c>
      <c r="AA42" s="646" t="s">
        <v>232</v>
      </c>
      <c r="AB42" s="646" t="s">
        <v>233</v>
      </c>
      <c r="AC42" s="646" t="s">
        <v>230</v>
      </c>
      <c r="AD42" s="646" t="s">
        <v>231</v>
      </c>
      <c r="AE42" s="646" t="s">
        <v>232</v>
      </c>
      <c r="AF42" s="646" t="s">
        <v>233</v>
      </c>
      <c r="AG42" s="646" t="s">
        <v>230</v>
      </c>
      <c r="AH42" s="646" t="s">
        <v>231</v>
      </c>
      <c r="AI42" s="646" t="s">
        <v>232</v>
      </c>
      <c r="AJ42" s="646" t="s">
        <v>233</v>
      </c>
      <c r="AK42" s="193"/>
      <c r="AL42" s="193"/>
      <c r="AM42" s="193"/>
      <c r="AN42" s="193"/>
      <c r="AO42" s="193"/>
      <c r="AP42" s="193"/>
      <c r="AQ42" s="193"/>
      <c r="AR42" s="193"/>
      <c r="AS42" s="193"/>
      <c r="AT42" s="193"/>
      <c r="AU42" s="193"/>
      <c r="AV42" s="193"/>
      <c r="AW42" s="194"/>
    </row>
    <row r="43" spans="1:52" s="179" customFormat="1">
      <c r="A43" s="188">
        <v>1</v>
      </c>
      <c r="B43" s="198"/>
      <c r="C43" s="186"/>
      <c r="D43" s="186"/>
      <c r="E43" s="186"/>
      <c r="F43" s="186"/>
      <c r="G43" s="186"/>
      <c r="H43" s="186"/>
      <c r="I43" s="646"/>
      <c r="J43" s="646"/>
      <c r="K43" s="646"/>
      <c r="L43" s="646"/>
      <c r="M43" s="646"/>
      <c r="N43" s="646"/>
      <c r="O43" s="646"/>
      <c r="P43" s="646"/>
      <c r="Q43" s="646"/>
      <c r="R43" s="646"/>
      <c r="S43" s="646"/>
      <c r="T43" s="646"/>
      <c r="U43" s="646"/>
      <c r="V43" s="646"/>
      <c r="W43" s="646"/>
      <c r="X43" s="646"/>
      <c r="Y43" s="646"/>
      <c r="Z43" s="646"/>
      <c r="AA43" s="646"/>
      <c r="AB43" s="646"/>
      <c r="AC43" s="646"/>
      <c r="AD43" s="646"/>
      <c r="AE43" s="646"/>
      <c r="AF43" s="646"/>
      <c r="AG43" s="646"/>
      <c r="AH43" s="646"/>
      <c r="AI43" s="646"/>
      <c r="AJ43" s="646"/>
      <c r="AK43" s="193"/>
      <c r="AL43" s="193"/>
      <c r="AM43" s="193"/>
      <c r="AN43" s="193"/>
      <c r="AO43" s="193"/>
      <c r="AP43" s="193"/>
      <c r="AQ43" s="193"/>
      <c r="AR43" s="193"/>
      <c r="AS43" s="193"/>
      <c r="AT43" s="193"/>
      <c r="AU43" s="193"/>
      <c r="AV43" s="193"/>
      <c r="AW43" s="194"/>
    </row>
    <row r="44" spans="1:52" s="179" customFormat="1" ht="31.2">
      <c r="A44" s="188">
        <v>2</v>
      </c>
      <c r="B44" s="190" t="s">
        <v>132</v>
      </c>
      <c r="C44" s="186"/>
      <c r="D44" s="186"/>
      <c r="E44" s="186"/>
      <c r="F44" s="186"/>
      <c r="G44" s="186"/>
      <c r="H44" s="186"/>
      <c r="I44" s="646"/>
      <c r="J44" s="646"/>
      <c r="K44" s="646"/>
      <c r="L44" s="646"/>
      <c r="M44" s="646"/>
      <c r="N44" s="646"/>
      <c r="O44" s="646"/>
      <c r="P44" s="646"/>
      <c r="Q44" s="646"/>
      <c r="R44" s="646"/>
      <c r="S44" s="646"/>
      <c r="T44" s="646"/>
      <c r="U44" s="646"/>
      <c r="V44" s="646"/>
      <c r="W44" s="646"/>
      <c r="X44" s="646"/>
      <c r="Y44" s="646"/>
      <c r="Z44" s="646"/>
      <c r="AA44" s="646"/>
      <c r="AB44" s="646"/>
      <c r="AC44" s="646"/>
      <c r="AD44" s="646"/>
      <c r="AE44" s="646"/>
      <c r="AF44" s="646"/>
      <c r="AG44" s="646"/>
      <c r="AH44" s="646"/>
      <c r="AI44" s="646"/>
      <c r="AJ44" s="646"/>
      <c r="AK44" s="193"/>
      <c r="AL44" s="193"/>
      <c r="AM44" s="193"/>
      <c r="AN44" s="193"/>
      <c r="AO44" s="193"/>
      <c r="AP44" s="193"/>
      <c r="AQ44" s="193"/>
      <c r="AR44" s="193"/>
      <c r="AS44" s="193"/>
      <c r="AT44" s="193"/>
      <c r="AU44" s="193"/>
      <c r="AV44" s="193"/>
      <c r="AW44" s="194"/>
    </row>
    <row r="45" spans="1:52" s="179" customFormat="1">
      <c r="A45" s="191"/>
      <c r="B45" s="192"/>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row>
    <row r="46" spans="1:52" s="131" customFormat="1">
      <c r="A46" s="133"/>
      <c r="B46" s="134"/>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0"/>
      <c r="AZ46" s="130"/>
    </row>
    <row r="47" spans="1:52" s="131" customFormat="1">
      <c r="A47" s="133"/>
      <c r="B47" s="134"/>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0"/>
      <c r="AZ47" s="130"/>
    </row>
    <row r="48" spans="1:52" s="131" customFormat="1">
      <c r="A48" s="133"/>
      <c r="B48" s="134"/>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0"/>
      <c r="AZ48" s="130"/>
    </row>
    <row r="49" spans="1:52" s="131" customFormat="1">
      <c r="A49" s="133"/>
      <c r="B49" s="134"/>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0"/>
      <c r="AZ49" s="130"/>
    </row>
    <row r="50" spans="1:52" s="131" customFormat="1">
      <c r="A50" s="133"/>
      <c r="B50" s="134"/>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0"/>
      <c r="AZ50" s="130"/>
    </row>
    <row r="51" spans="1:52" s="131" customFormat="1">
      <c r="A51" s="133"/>
      <c r="B51" s="134"/>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0"/>
      <c r="AZ51" s="130"/>
    </row>
    <row r="52" spans="1:52" s="179" customFormat="1" ht="18" customHeight="1">
      <c r="A52" s="191"/>
      <c r="B52" s="1154" t="s">
        <v>110</v>
      </c>
      <c r="C52" s="1154"/>
      <c r="D52" s="1154"/>
      <c r="E52" s="1154"/>
      <c r="F52" s="1154"/>
      <c r="G52" s="1154"/>
      <c r="H52" s="1154"/>
      <c r="I52" s="1154"/>
      <c r="J52" s="1154"/>
      <c r="K52" s="1154"/>
      <c r="L52" s="1154"/>
      <c r="M52" s="1154"/>
      <c r="N52" s="1154"/>
      <c r="O52" s="1154"/>
      <c r="P52" s="1154"/>
      <c r="Q52" s="1154"/>
      <c r="R52" s="1154"/>
      <c r="S52" s="1154"/>
      <c r="T52" s="1154"/>
      <c r="U52" s="1154"/>
      <c r="V52" s="1154"/>
      <c r="W52" s="1154"/>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row>
    <row r="53" spans="1:52" s="181" customFormat="1" ht="45" customHeight="1">
      <c r="A53" s="180"/>
      <c r="B53" s="1155" t="s">
        <v>206</v>
      </c>
      <c r="C53" s="1155"/>
      <c r="D53" s="1155"/>
      <c r="E53" s="1155"/>
      <c r="F53" s="1155"/>
      <c r="G53" s="1155"/>
      <c r="H53" s="1155"/>
      <c r="I53" s="1155"/>
      <c r="J53" s="1155"/>
      <c r="K53" s="1155"/>
      <c r="L53" s="1155"/>
      <c r="M53" s="1155"/>
      <c r="N53" s="1155"/>
      <c r="O53" s="1155"/>
      <c r="P53" s="1155"/>
      <c r="Q53" s="1155"/>
      <c r="R53" s="1155"/>
      <c r="S53" s="1155"/>
      <c r="T53" s="1155"/>
      <c r="U53" s="1155"/>
      <c r="V53" s="1155"/>
      <c r="W53" s="1155"/>
      <c r="AC53" s="195"/>
      <c r="AD53" s="195"/>
      <c r="AE53" s="195"/>
      <c r="AF53" s="195"/>
      <c r="AG53" s="195"/>
      <c r="AH53" s="195"/>
      <c r="AI53" s="195"/>
      <c r="AJ53" s="195"/>
      <c r="AK53" s="195"/>
      <c r="AL53" s="195"/>
      <c r="AM53" s="195"/>
      <c r="AN53" s="195"/>
      <c r="AO53" s="195"/>
      <c r="AP53" s="195"/>
      <c r="AQ53" s="195"/>
      <c r="AR53" s="195"/>
      <c r="AS53" s="195"/>
      <c r="AT53" s="195"/>
      <c r="AU53" s="195"/>
      <c r="AV53" s="195"/>
    </row>
    <row r="54" spans="1:52" s="183" customFormat="1" ht="19.95" customHeight="1">
      <c r="A54" s="182"/>
      <c r="B54" s="1144" t="s">
        <v>106</v>
      </c>
      <c r="C54" s="1144"/>
      <c r="D54" s="1144"/>
      <c r="E54" s="1144"/>
      <c r="F54" s="1144"/>
      <c r="G54" s="1144"/>
      <c r="H54" s="1144"/>
      <c r="I54" s="1144"/>
      <c r="J54" s="1144"/>
      <c r="K54" s="1144"/>
      <c r="L54" s="1144"/>
      <c r="M54" s="1144"/>
      <c r="N54" s="1144"/>
      <c r="O54" s="1144"/>
      <c r="P54" s="1144"/>
      <c r="Q54" s="1144"/>
      <c r="R54" s="1144"/>
      <c r="S54" s="1144"/>
      <c r="T54" s="1144"/>
      <c r="U54" s="1144"/>
      <c r="V54" s="1144"/>
      <c r="W54" s="1144"/>
      <c r="X54" s="196"/>
      <c r="Y54" s="196"/>
      <c r="Z54" s="196"/>
      <c r="AA54" s="196"/>
      <c r="AB54" s="196"/>
      <c r="AC54" s="197"/>
      <c r="AD54" s="197"/>
      <c r="AE54" s="197"/>
      <c r="AF54" s="197"/>
      <c r="AG54" s="197"/>
      <c r="AH54" s="197"/>
      <c r="AI54" s="197"/>
      <c r="AJ54" s="197"/>
      <c r="AK54" s="199"/>
      <c r="AL54" s="199"/>
      <c r="AM54" s="199"/>
      <c r="AN54" s="199"/>
      <c r="AO54" s="199"/>
      <c r="AP54" s="199"/>
      <c r="AQ54" s="199"/>
      <c r="AR54" s="199"/>
      <c r="AS54" s="199"/>
      <c r="AT54" s="199"/>
      <c r="AU54" s="199"/>
      <c r="AV54" s="199"/>
    </row>
    <row r="55" spans="1:52" s="179" customFormat="1" ht="15" customHeight="1">
      <c r="A55" s="1145" t="s">
        <v>1404</v>
      </c>
      <c r="B55" s="1136" t="s">
        <v>107</v>
      </c>
      <c r="C55" s="1146" t="s">
        <v>113</v>
      </c>
      <c r="D55" s="1146" t="s">
        <v>114</v>
      </c>
      <c r="E55" s="1147" t="s">
        <v>115</v>
      </c>
      <c r="F55" s="1148"/>
      <c r="G55" s="1148"/>
      <c r="H55" s="1149"/>
      <c r="I55" s="1137" t="s">
        <v>163</v>
      </c>
      <c r="J55" s="1137"/>
      <c r="K55" s="1137"/>
      <c r="L55" s="1137"/>
      <c r="M55" s="1137"/>
      <c r="N55" s="1137"/>
      <c r="O55" s="1137"/>
      <c r="P55" s="1137"/>
      <c r="Q55" s="1137"/>
      <c r="R55" s="1137"/>
      <c r="S55" s="1137"/>
      <c r="T55" s="1137"/>
      <c r="U55" s="1137"/>
      <c r="V55" s="1137"/>
      <c r="W55" s="1137"/>
      <c r="X55" s="1137"/>
      <c r="Y55" s="1137"/>
      <c r="Z55" s="1137"/>
      <c r="AA55" s="1137"/>
      <c r="AB55" s="1137"/>
      <c r="AC55" s="1137"/>
      <c r="AD55" s="1137"/>
      <c r="AE55" s="1137"/>
      <c r="AF55" s="1137"/>
      <c r="AG55" s="1137"/>
      <c r="AH55" s="1137"/>
      <c r="AI55" s="1137"/>
      <c r="AJ55" s="1137"/>
      <c r="AK55" s="647"/>
      <c r="AL55" s="647"/>
      <c r="AM55" s="647"/>
      <c r="AN55" s="647"/>
      <c r="AO55" s="647"/>
      <c r="AP55" s="647"/>
      <c r="AQ55" s="647"/>
      <c r="AR55" s="647"/>
      <c r="AS55" s="647"/>
      <c r="AT55" s="647"/>
      <c r="AU55" s="647"/>
      <c r="AV55" s="647"/>
      <c r="AW55" s="194"/>
    </row>
    <row r="56" spans="1:52" s="179" customFormat="1">
      <c r="A56" s="1145"/>
      <c r="B56" s="1136"/>
      <c r="C56" s="1146"/>
      <c r="D56" s="1146"/>
      <c r="E56" s="1150"/>
      <c r="F56" s="1151"/>
      <c r="G56" s="1151"/>
      <c r="H56" s="1152"/>
      <c r="I56" s="1137"/>
      <c r="J56" s="1137"/>
      <c r="K56" s="1137"/>
      <c r="L56" s="1137"/>
      <c r="M56" s="1137"/>
      <c r="N56" s="1137"/>
      <c r="O56" s="1137"/>
      <c r="P56" s="1137"/>
      <c r="Q56" s="1137"/>
      <c r="R56" s="1137"/>
      <c r="S56" s="1137"/>
      <c r="T56" s="1137"/>
      <c r="U56" s="1137"/>
      <c r="V56" s="1137"/>
      <c r="W56" s="1137"/>
      <c r="X56" s="1137"/>
      <c r="Y56" s="1137"/>
      <c r="Z56" s="1137"/>
      <c r="AA56" s="1137"/>
      <c r="AB56" s="1137"/>
      <c r="AC56" s="1137"/>
      <c r="AD56" s="1137"/>
      <c r="AE56" s="1137"/>
      <c r="AF56" s="1137"/>
      <c r="AG56" s="1137" t="s">
        <v>119</v>
      </c>
      <c r="AH56" s="1137"/>
      <c r="AI56" s="1137"/>
      <c r="AJ56" s="1137"/>
      <c r="AK56" s="193"/>
      <c r="AL56" s="193"/>
      <c r="AM56" s="193"/>
      <c r="AN56" s="193"/>
      <c r="AO56" s="193"/>
      <c r="AP56" s="193"/>
      <c r="AQ56" s="193"/>
      <c r="AR56" s="193"/>
      <c r="AS56" s="1143"/>
      <c r="AT56" s="1143"/>
      <c r="AU56" s="1143"/>
      <c r="AV56" s="1143"/>
      <c r="AW56" s="194"/>
    </row>
    <row r="57" spans="1:52" s="179" customFormat="1" ht="35.25" customHeight="1">
      <c r="A57" s="1145"/>
      <c r="B57" s="1136"/>
      <c r="C57" s="1146"/>
      <c r="D57" s="1146"/>
      <c r="E57" s="1140" t="s">
        <v>120</v>
      </c>
      <c r="F57" s="1141"/>
      <c r="G57" s="1140" t="s">
        <v>121</v>
      </c>
      <c r="H57" s="1142"/>
      <c r="I57" s="1136" t="s">
        <v>120</v>
      </c>
      <c r="J57" s="1136"/>
      <c r="K57" s="1136" t="s">
        <v>121</v>
      </c>
      <c r="L57" s="1137"/>
      <c r="M57" s="1136" t="s">
        <v>120</v>
      </c>
      <c r="N57" s="1136"/>
      <c r="O57" s="1136" t="s">
        <v>121</v>
      </c>
      <c r="P57" s="1137"/>
      <c r="Q57" s="1136" t="s">
        <v>120</v>
      </c>
      <c r="R57" s="1136"/>
      <c r="S57" s="1136" t="s">
        <v>121</v>
      </c>
      <c r="T57" s="1137"/>
      <c r="U57" s="1136" t="s">
        <v>120</v>
      </c>
      <c r="V57" s="1136"/>
      <c r="W57" s="1136" t="s">
        <v>121</v>
      </c>
      <c r="X57" s="1137"/>
      <c r="Y57" s="1136" t="s">
        <v>120</v>
      </c>
      <c r="Z57" s="1136"/>
      <c r="AA57" s="1136" t="s">
        <v>121</v>
      </c>
      <c r="AB57" s="1137"/>
      <c r="AC57" s="1136" t="s">
        <v>120</v>
      </c>
      <c r="AD57" s="1136"/>
      <c r="AE57" s="1136" t="s">
        <v>121</v>
      </c>
      <c r="AF57" s="1137"/>
      <c r="AG57" s="1136" t="s">
        <v>120</v>
      </c>
      <c r="AH57" s="1136"/>
      <c r="AI57" s="1136" t="s">
        <v>121</v>
      </c>
      <c r="AJ57" s="1137"/>
      <c r="AK57" s="193"/>
      <c r="AL57" s="193"/>
      <c r="AM57" s="193"/>
      <c r="AN57" s="193"/>
      <c r="AO57" s="193"/>
      <c r="AP57" s="193"/>
      <c r="AQ57" s="193"/>
      <c r="AR57" s="193"/>
      <c r="AS57" s="1153"/>
      <c r="AT57" s="1153"/>
      <c r="AU57" s="1153"/>
      <c r="AV57" s="1143"/>
      <c r="AW57" s="194"/>
    </row>
    <row r="58" spans="1:52" s="179" customFormat="1" ht="53.4">
      <c r="A58" s="1145"/>
      <c r="B58" s="1136"/>
      <c r="C58" s="1146"/>
      <c r="D58" s="1146"/>
      <c r="E58" s="185" t="s">
        <v>122</v>
      </c>
      <c r="F58" s="184" t="s">
        <v>123</v>
      </c>
      <c r="G58" s="185" t="s">
        <v>124</v>
      </c>
      <c r="H58" s="184" t="s">
        <v>123</v>
      </c>
      <c r="I58" s="645" t="s">
        <v>122</v>
      </c>
      <c r="J58" s="644" t="s">
        <v>123</v>
      </c>
      <c r="K58" s="645" t="s">
        <v>124</v>
      </c>
      <c r="L58" s="644" t="s">
        <v>123</v>
      </c>
      <c r="M58" s="645" t="s">
        <v>122</v>
      </c>
      <c r="N58" s="644" t="s">
        <v>123</v>
      </c>
      <c r="O58" s="645" t="s">
        <v>124</v>
      </c>
      <c r="P58" s="644" t="s">
        <v>123</v>
      </c>
      <c r="Q58" s="645" t="s">
        <v>122</v>
      </c>
      <c r="R58" s="644" t="s">
        <v>123</v>
      </c>
      <c r="S58" s="645" t="s">
        <v>124</v>
      </c>
      <c r="T58" s="644" t="s">
        <v>123</v>
      </c>
      <c r="U58" s="645" t="s">
        <v>122</v>
      </c>
      <c r="V58" s="644" t="s">
        <v>123</v>
      </c>
      <c r="W58" s="645" t="s">
        <v>124</v>
      </c>
      <c r="X58" s="644" t="s">
        <v>123</v>
      </c>
      <c r="Y58" s="645" t="s">
        <v>122</v>
      </c>
      <c r="Z58" s="644" t="s">
        <v>123</v>
      </c>
      <c r="AA58" s="645" t="s">
        <v>124</v>
      </c>
      <c r="AB58" s="644" t="s">
        <v>123</v>
      </c>
      <c r="AC58" s="645" t="s">
        <v>122</v>
      </c>
      <c r="AD58" s="644" t="s">
        <v>123</v>
      </c>
      <c r="AE58" s="645" t="s">
        <v>124</v>
      </c>
      <c r="AF58" s="644" t="s">
        <v>123</v>
      </c>
      <c r="AG58" s="645" t="s">
        <v>122</v>
      </c>
      <c r="AH58" s="644" t="s">
        <v>123</v>
      </c>
      <c r="AI58" s="645" t="s">
        <v>124</v>
      </c>
      <c r="AJ58" s="644" t="s">
        <v>123</v>
      </c>
      <c r="AK58" s="135"/>
      <c r="AL58" s="135"/>
      <c r="AM58" s="135"/>
      <c r="AN58" s="135"/>
      <c r="AO58" s="135"/>
      <c r="AP58" s="135"/>
      <c r="AQ58" s="135"/>
      <c r="AR58" s="135"/>
      <c r="AS58" s="648"/>
      <c r="AT58" s="135"/>
      <c r="AU58" s="648"/>
      <c r="AV58" s="135"/>
      <c r="AW58" s="194"/>
    </row>
    <row r="59" spans="1:52" s="179" customFormat="1" ht="17.25" customHeight="1">
      <c r="A59" s="188"/>
      <c r="B59" s="189" t="s">
        <v>234</v>
      </c>
      <c r="C59" s="189" t="s">
        <v>235</v>
      </c>
      <c r="D59" s="189" t="s">
        <v>236</v>
      </c>
      <c r="E59" s="189" t="s">
        <v>237</v>
      </c>
      <c r="F59" s="189" t="s">
        <v>238</v>
      </c>
      <c r="G59" s="189" t="s">
        <v>239</v>
      </c>
      <c r="H59" s="189" t="s">
        <v>240</v>
      </c>
      <c r="I59" s="646" t="s">
        <v>241</v>
      </c>
      <c r="J59" s="646" t="s">
        <v>242</v>
      </c>
      <c r="K59" s="646" t="s">
        <v>243</v>
      </c>
      <c r="L59" s="646" t="s">
        <v>244</v>
      </c>
      <c r="M59" s="646" t="s">
        <v>245</v>
      </c>
      <c r="N59" s="646" t="s">
        <v>246</v>
      </c>
      <c r="O59" s="646" t="s">
        <v>247</v>
      </c>
      <c r="P59" s="646" t="s">
        <v>248</v>
      </c>
      <c r="Q59" s="646" t="s">
        <v>249</v>
      </c>
      <c r="R59" s="646" t="s">
        <v>250</v>
      </c>
      <c r="S59" s="646" t="s">
        <v>251</v>
      </c>
      <c r="T59" s="646" t="s">
        <v>252</v>
      </c>
      <c r="U59" s="646" t="s">
        <v>253</v>
      </c>
      <c r="V59" s="646" t="s">
        <v>254</v>
      </c>
      <c r="W59" s="646" t="s">
        <v>255</v>
      </c>
      <c r="X59" s="646" t="s">
        <v>256</v>
      </c>
      <c r="Y59" s="646" t="s">
        <v>257</v>
      </c>
      <c r="Z59" s="646" t="s">
        <v>258</v>
      </c>
      <c r="AA59" s="646" t="s">
        <v>259</v>
      </c>
      <c r="AB59" s="646" t="s">
        <v>260</v>
      </c>
      <c r="AC59" s="646" t="s">
        <v>257</v>
      </c>
      <c r="AD59" s="646" t="s">
        <v>258</v>
      </c>
      <c r="AE59" s="646" t="s">
        <v>259</v>
      </c>
      <c r="AF59" s="646" t="s">
        <v>260</v>
      </c>
      <c r="AG59" s="646" t="s">
        <v>257</v>
      </c>
      <c r="AH59" s="646" t="s">
        <v>258</v>
      </c>
      <c r="AI59" s="646" t="s">
        <v>259</v>
      </c>
      <c r="AJ59" s="646" t="s">
        <v>260</v>
      </c>
      <c r="AK59" s="193"/>
      <c r="AL59" s="193"/>
      <c r="AM59" s="193"/>
      <c r="AN59" s="193"/>
      <c r="AO59" s="193"/>
      <c r="AP59" s="193"/>
      <c r="AQ59" s="193"/>
      <c r="AR59" s="193"/>
      <c r="AS59" s="193"/>
      <c r="AT59" s="193"/>
      <c r="AU59" s="193"/>
      <c r="AV59" s="193"/>
      <c r="AW59" s="194"/>
    </row>
    <row r="60" spans="1:52" s="179" customFormat="1">
      <c r="A60" s="188">
        <v>1</v>
      </c>
      <c r="B60" s="198"/>
      <c r="C60" s="186"/>
      <c r="D60" s="186"/>
      <c r="E60" s="186"/>
      <c r="F60" s="186"/>
      <c r="G60" s="186"/>
      <c r="H60" s="186"/>
      <c r="I60" s="646"/>
      <c r="J60" s="646"/>
      <c r="K60" s="646"/>
      <c r="L60" s="646"/>
      <c r="M60" s="646"/>
      <c r="N60" s="646"/>
      <c r="O60" s="646"/>
      <c r="P60" s="646"/>
      <c r="Q60" s="646"/>
      <c r="R60" s="646"/>
      <c r="S60" s="646"/>
      <c r="T60" s="646"/>
      <c r="U60" s="646"/>
      <c r="V60" s="646"/>
      <c r="W60" s="646"/>
      <c r="X60" s="646"/>
      <c r="Y60" s="646"/>
      <c r="Z60" s="646"/>
      <c r="AA60" s="646"/>
      <c r="AB60" s="646"/>
      <c r="AC60" s="646"/>
      <c r="AD60" s="646"/>
      <c r="AE60" s="646"/>
      <c r="AF60" s="646"/>
      <c r="AG60" s="646"/>
      <c r="AH60" s="646"/>
      <c r="AI60" s="646"/>
      <c r="AJ60" s="646"/>
      <c r="AK60" s="193"/>
      <c r="AL60" s="193"/>
      <c r="AM60" s="193"/>
      <c r="AN60" s="193"/>
      <c r="AO60" s="193"/>
      <c r="AP60" s="193"/>
      <c r="AQ60" s="193"/>
      <c r="AR60" s="193"/>
      <c r="AS60" s="193"/>
      <c r="AT60" s="193"/>
      <c r="AU60" s="193"/>
      <c r="AV60" s="193"/>
      <c r="AW60" s="194"/>
    </row>
    <row r="61" spans="1:52" s="179" customFormat="1" ht="31.2">
      <c r="A61" s="188">
        <v>2</v>
      </c>
      <c r="B61" s="190" t="s">
        <v>132</v>
      </c>
      <c r="C61" s="186"/>
      <c r="D61" s="186"/>
      <c r="E61" s="186"/>
      <c r="F61" s="186"/>
      <c r="G61" s="186"/>
      <c r="H61" s="186"/>
      <c r="I61" s="646"/>
      <c r="J61" s="646"/>
      <c r="K61" s="646"/>
      <c r="L61" s="646"/>
      <c r="M61" s="646"/>
      <c r="N61" s="646"/>
      <c r="O61" s="646"/>
      <c r="P61" s="646"/>
      <c r="Q61" s="646"/>
      <c r="R61" s="646"/>
      <c r="S61" s="646"/>
      <c r="T61" s="646"/>
      <c r="U61" s="646"/>
      <c r="V61" s="646"/>
      <c r="W61" s="646"/>
      <c r="X61" s="646"/>
      <c r="Y61" s="646"/>
      <c r="Z61" s="646"/>
      <c r="AA61" s="646"/>
      <c r="AB61" s="646"/>
      <c r="AC61" s="646"/>
      <c r="AD61" s="646"/>
      <c r="AE61" s="646"/>
      <c r="AF61" s="646"/>
      <c r="AG61" s="646"/>
      <c r="AH61" s="646"/>
      <c r="AI61" s="646"/>
      <c r="AJ61" s="646"/>
      <c r="AK61" s="193"/>
      <c r="AL61" s="193"/>
      <c r="AM61" s="193"/>
      <c r="AN61" s="193"/>
      <c r="AO61" s="193"/>
      <c r="AP61" s="193"/>
      <c r="AQ61" s="193"/>
      <c r="AR61" s="193"/>
      <c r="AS61" s="193"/>
      <c r="AT61" s="193"/>
      <c r="AU61" s="193"/>
      <c r="AV61" s="193"/>
      <c r="AW61" s="194"/>
    </row>
    <row r="62" spans="1:52" s="131" customFormat="1" ht="10.5" customHeight="1">
      <c r="A62" s="133"/>
      <c r="B62" s="134"/>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5"/>
      <c r="AY62" s="130"/>
      <c r="AZ62" s="130"/>
    </row>
    <row r="63" spans="1:52">
      <c r="B63" s="138" t="s">
        <v>139</v>
      </c>
    </row>
    <row r="64" spans="1:52">
      <c r="B64" s="138" t="s">
        <v>140</v>
      </c>
    </row>
    <row r="65" spans="2:52">
      <c r="B65" s="138" t="s">
        <v>141</v>
      </c>
    </row>
    <row r="66" spans="2:52" ht="21" customHeight="1">
      <c r="B66" s="138"/>
    </row>
    <row r="67" spans="2:52" s="139" customFormat="1">
      <c r="B67" s="1138" t="s">
        <v>142</v>
      </c>
      <c r="C67" s="1139"/>
      <c r="D67" s="1139"/>
      <c r="E67" s="1139"/>
      <c r="F67" s="1139"/>
      <c r="G67" s="1139"/>
      <c r="H67" s="1139"/>
      <c r="I67" s="1139"/>
      <c r="J67" s="1139"/>
      <c r="K67" s="1139"/>
      <c r="L67" s="1139"/>
      <c r="M67" s="1139"/>
      <c r="N67" s="1139"/>
      <c r="O67" s="1139"/>
      <c r="P67" s="1139"/>
      <c r="Q67" s="1139"/>
      <c r="R67" s="1139"/>
      <c r="AX67" s="140"/>
    </row>
    <row r="68" spans="2:52" s="139" customFormat="1">
      <c r="B68" s="1138" t="s">
        <v>143</v>
      </c>
      <c r="C68" s="1139"/>
      <c r="D68" s="1139"/>
      <c r="E68" s="1139"/>
      <c r="F68" s="1139"/>
      <c r="G68" s="1139"/>
      <c r="H68" s="1139"/>
      <c r="I68" s="1139"/>
      <c r="J68" s="1139"/>
      <c r="K68" s="1139"/>
      <c r="L68" s="1139"/>
      <c r="M68" s="1139"/>
      <c r="N68" s="1139"/>
      <c r="O68" s="1139"/>
      <c r="P68" s="1139"/>
      <c r="Q68" s="1139"/>
      <c r="R68" s="1139"/>
      <c r="AX68" s="140"/>
    </row>
    <row r="69" spans="2:52" s="141" customFormat="1">
      <c r="B69" s="142"/>
      <c r="C69" s="131"/>
      <c r="D69" s="131"/>
      <c r="E69" s="131"/>
      <c r="F69" s="131"/>
      <c r="AY69" s="143"/>
      <c r="AZ69" s="143"/>
    </row>
    <row r="70" spans="2:52" s="141" customFormat="1">
      <c r="B70" s="142" t="s">
        <v>1401</v>
      </c>
      <c r="C70" s="131"/>
      <c r="D70" s="131"/>
      <c r="E70" s="131"/>
      <c r="F70" s="131"/>
      <c r="AY70" s="143"/>
      <c r="AZ70" s="143"/>
    </row>
    <row r="71" spans="2:52" s="141" customFormat="1" ht="21" customHeight="1">
      <c r="B71" s="142" t="s">
        <v>1402</v>
      </c>
      <c r="C71" s="131"/>
      <c r="D71" s="131"/>
      <c r="E71" s="131"/>
      <c r="F71" s="131"/>
      <c r="AY71" s="143"/>
      <c r="AZ71" s="143"/>
    </row>
    <row r="77" spans="2:52">
      <c r="B77" s="137"/>
      <c r="AY77" s="137"/>
      <c r="AZ77" s="137"/>
    </row>
    <row r="78" spans="2:52">
      <c r="B78" s="137"/>
      <c r="AY78" s="137"/>
      <c r="AZ78" s="137"/>
    </row>
    <row r="79" spans="2:52">
      <c r="B79" s="137"/>
      <c r="AY79" s="137"/>
      <c r="AZ79" s="137"/>
    </row>
    <row r="80" spans="2:52">
      <c r="B80" s="137"/>
      <c r="AY80" s="137"/>
      <c r="AZ80" s="137"/>
    </row>
    <row r="81" s="137" customFormat="1"/>
    <row r="82" s="137" customFormat="1"/>
    <row r="83" s="137" customFormat="1"/>
    <row r="84" s="137" customFormat="1"/>
    <row r="85" s="137" customFormat="1"/>
    <row r="86" s="137" customFormat="1"/>
    <row r="87" s="137" customFormat="1"/>
    <row r="88" s="137" customFormat="1"/>
    <row r="89" s="137" customFormat="1"/>
    <row r="90" s="137" customFormat="1"/>
    <row r="91" s="137" customFormat="1"/>
  </sheetData>
  <sheetProtection algorithmName="SHA-512" hashValue="Rnrv0bXbF/MbFnPtnmevwT85vDEM72XmgZoocq+dUkkYDs7zGe9oI7e3LkEEjbjA7P9cGJaNoOLmdPMxC4AkyQ==" saltValue="7/cjyMVXxQUy5sw/d/MmsQ==" spinCount="100000" sheet="1" formatCells="0" formatColumns="0" formatRows="0"/>
  <mergeCells count="119">
    <mergeCell ref="S1:X1"/>
    <mergeCell ref="B2:W2"/>
    <mergeCell ref="A3:W3"/>
    <mergeCell ref="A4:X4"/>
    <mergeCell ref="A5:A8"/>
    <mergeCell ref="B5:B8"/>
    <mergeCell ref="C5:C8"/>
    <mergeCell ref="D5:D8"/>
    <mergeCell ref="E5:H6"/>
    <mergeCell ref="I5:AV5"/>
    <mergeCell ref="E7:F7"/>
    <mergeCell ref="G7:H7"/>
    <mergeCell ref="AG6:AJ6"/>
    <mergeCell ref="AK6:AN6"/>
    <mergeCell ref="AO6:AR6"/>
    <mergeCell ref="AG7:AH7"/>
    <mergeCell ref="AI7:AJ7"/>
    <mergeCell ref="AK7:AL7"/>
    <mergeCell ref="AM7:AN7"/>
    <mergeCell ref="AO7:AP7"/>
    <mergeCell ref="AQ7:AR7"/>
    <mergeCell ref="AY5:AY7"/>
    <mergeCell ref="I6:L6"/>
    <mergeCell ref="M6:P6"/>
    <mergeCell ref="Q6:T6"/>
    <mergeCell ref="U6:X6"/>
    <mergeCell ref="Y6:AB6"/>
    <mergeCell ref="AC6:AF6"/>
    <mergeCell ref="AS6:AV6"/>
    <mergeCell ref="Y7:Z7"/>
    <mergeCell ref="AA7:AB7"/>
    <mergeCell ref="I7:J7"/>
    <mergeCell ref="K7:L7"/>
    <mergeCell ref="M7:N7"/>
    <mergeCell ref="O7:P7"/>
    <mergeCell ref="AC7:AD7"/>
    <mergeCell ref="AE7:AF7"/>
    <mergeCell ref="AS7:AT7"/>
    <mergeCell ref="AU7:AV7"/>
    <mergeCell ref="Q7:R7"/>
    <mergeCell ref="S7:T7"/>
    <mergeCell ref="U7:V7"/>
    <mergeCell ref="W7:X7"/>
    <mergeCell ref="B35:W35"/>
    <mergeCell ref="B36:W36"/>
    <mergeCell ref="B37:W37"/>
    <mergeCell ref="AW5:AW7"/>
    <mergeCell ref="AX5:AX7"/>
    <mergeCell ref="AA40:AB40"/>
    <mergeCell ref="E40:F40"/>
    <mergeCell ref="G40:H40"/>
    <mergeCell ref="I40:J40"/>
    <mergeCell ref="K40:L40"/>
    <mergeCell ref="M40:N40"/>
    <mergeCell ref="O40:P40"/>
    <mergeCell ref="A10:AX10"/>
    <mergeCell ref="A18:AX18"/>
    <mergeCell ref="AG39:AJ39"/>
    <mergeCell ref="AG40:AH40"/>
    <mergeCell ref="AI40:AJ40"/>
    <mergeCell ref="I38:AJ38"/>
    <mergeCell ref="AC40:AD40"/>
    <mergeCell ref="AE40:AF40"/>
    <mergeCell ref="AS40:AT40"/>
    <mergeCell ref="AU40:AV40"/>
    <mergeCell ref="Y39:AB39"/>
    <mergeCell ref="AC39:AF39"/>
    <mergeCell ref="B52:W52"/>
    <mergeCell ref="B53:W53"/>
    <mergeCell ref="Q40:R40"/>
    <mergeCell ref="S40:T40"/>
    <mergeCell ref="A38:A41"/>
    <mergeCell ref="B38:B41"/>
    <mergeCell ref="C38:C41"/>
    <mergeCell ref="D38:D41"/>
    <mergeCell ref="E38:H39"/>
    <mergeCell ref="I39:L39"/>
    <mergeCell ref="M39:P39"/>
    <mergeCell ref="Q39:T39"/>
    <mergeCell ref="U39:X39"/>
    <mergeCell ref="AS39:AV39"/>
    <mergeCell ref="U40:V40"/>
    <mergeCell ref="W40:X40"/>
    <mergeCell ref="Y40:Z40"/>
    <mergeCell ref="B54:W54"/>
    <mergeCell ref="A55:A58"/>
    <mergeCell ref="B55:B58"/>
    <mergeCell ref="C55:C58"/>
    <mergeCell ref="D55:D58"/>
    <mergeCell ref="E55:H56"/>
    <mergeCell ref="I56:L56"/>
    <mergeCell ref="Y57:Z57"/>
    <mergeCell ref="AA57:AB57"/>
    <mergeCell ref="U56:X56"/>
    <mergeCell ref="Y56:AB56"/>
    <mergeCell ref="AC56:AF56"/>
    <mergeCell ref="AS56:AV56"/>
    <mergeCell ref="AC57:AD57"/>
    <mergeCell ref="AE57:AF57"/>
    <mergeCell ref="AS57:AT57"/>
    <mergeCell ref="AU57:AV57"/>
    <mergeCell ref="M56:P56"/>
    <mergeCell ref="Q56:T56"/>
    <mergeCell ref="AG56:AJ56"/>
    <mergeCell ref="AG57:AH57"/>
    <mergeCell ref="AI57:AJ57"/>
    <mergeCell ref="I55:AJ55"/>
    <mergeCell ref="B67:R67"/>
    <mergeCell ref="B68:R68"/>
    <mergeCell ref="Q57:R57"/>
    <mergeCell ref="S57:T57"/>
    <mergeCell ref="U57:V57"/>
    <mergeCell ref="W57:X57"/>
    <mergeCell ref="E57:F57"/>
    <mergeCell ref="G57:H57"/>
    <mergeCell ref="I57:J57"/>
    <mergeCell ref="K57:L57"/>
    <mergeCell ref="M57:N57"/>
    <mergeCell ref="O57:P57"/>
  </mergeCells>
  <conditionalFormatting sqref="AY11:AY24">
    <cfRule type="cellIs" dxfId="0" priority="1" stopIfTrue="1" operator="equal">
      <formula>"СТРОКА СОДЕРЖИТ ОШИБКИ!"</formula>
    </cfRule>
  </conditionalFormatting>
  <pageMargins left="0.23622047244094491" right="0.23622047244094491" top="0.74803149606299213" bottom="0.74803149606299213" header="0.31496062992125984" footer="0.31496062992125984"/>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sheetPr>
    <tabColor rgb="FF92D050"/>
  </sheetPr>
  <dimension ref="A1:X46"/>
  <sheetViews>
    <sheetView zoomScale="80" zoomScaleNormal="80" workbookViewId="0"/>
  </sheetViews>
  <sheetFormatPr defaultRowHeight="14.4"/>
  <cols>
    <col min="2" max="2" width="28" customWidth="1"/>
    <col min="3" max="16" width="11.109375" customWidth="1"/>
  </cols>
  <sheetData>
    <row r="1" spans="1:24" ht="18">
      <c r="A1" s="433"/>
      <c r="B1" s="434"/>
      <c r="C1" s="435"/>
      <c r="D1" s="1183" t="s">
        <v>1504</v>
      </c>
      <c r="E1" s="1183"/>
      <c r="F1" s="1183"/>
      <c r="G1" s="1183"/>
      <c r="H1" s="1183"/>
      <c r="I1" s="1183"/>
      <c r="J1" s="1183"/>
      <c r="K1" s="1183"/>
      <c r="L1" s="1183"/>
      <c r="M1" s="1183"/>
      <c r="N1" s="1183"/>
      <c r="O1" s="1183"/>
      <c r="P1" s="1183"/>
      <c r="Q1" s="458"/>
      <c r="R1" s="458"/>
      <c r="S1" s="458"/>
      <c r="T1" s="458"/>
      <c r="U1" s="458"/>
      <c r="V1" s="458"/>
      <c r="W1" s="458"/>
      <c r="X1" s="458"/>
    </row>
    <row r="2" spans="1:24" ht="18">
      <c r="A2" s="1184" t="s">
        <v>1505</v>
      </c>
      <c r="B2" s="1184"/>
      <c r="C2" s="1184"/>
      <c r="D2" s="1184"/>
      <c r="E2" s="1184"/>
      <c r="F2" s="1184"/>
      <c r="G2" s="1184"/>
      <c r="H2" s="1184"/>
      <c r="I2" s="1184"/>
      <c r="J2" s="1184"/>
      <c r="K2" s="1184"/>
      <c r="L2" s="1184"/>
      <c r="M2" s="1184"/>
      <c r="N2" s="1184"/>
      <c r="O2" s="1184"/>
      <c r="P2" s="1184"/>
      <c r="Q2" s="458"/>
      <c r="R2" s="458"/>
      <c r="S2" s="458"/>
      <c r="T2" s="458"/>
      <c r="U2" s="458"/>
      <c r="V2" s="458"/>
      <c r="W2" s="458"/>
      <c r="X2" s="458"/>
    </row>
    <row r="3" spans="1:24" ht="18">
      <c r="A3" s="433"/>
      <c r="B3" s="1185" t="s">
        <v>1506</v>
      </c>
      <c r="C3" s="1185"/>
      <c r="D3" s="1185"/>
      <c r="E3" s="1185"/>
      <c r="F3" s="1185"/>
      <c r="G3" s="1185"/>
      <c r="H3" s="1185"/>
      <c r="I3" s="1185"/>
      <c r="J3" s="1185"/>
      <c r="K3" s="1185"/>
      <c r="L3" s="1185"/>
      <c r="M3" s="1185"/>
      <c r="N3" s="1185"/>
      <c r="O3" s="1185"/>
      <c r="P3" s="1185"/>
      <c r="Q3" s="458"/>
      <c r="R3" s="458"/>
      <c r="S3" s="458"/>
      <c r="T3" s="458"/>
      <c r="U3" s="458"/>
      <c r="V3" s="458"/>
      <c r="W3" s="458"/>
      <c r="X3" s="458"/>
    </row>
    <row r="4" spans="1:24" ht="18">
      <c r="A4" s="433"/>
      <c r="B4" s="1186" t="s">
        <v>1615</v>
      </c>
      <c r="C4" s="1186"/>
      <c r="D4" s="1186"/>
      <c r="E4" s="1186"/>
      <c r="F4" s="1186"/>
      <c r="G4" s="1186"/>
      <c r="H4" s="1186"/>
      <c r="I4" s="1186"/>
      <c r="J4" s="1186"/>
      <c r="K4" s="436"/>
      <c r="L4" s="436"/>
      <c r="M4" s="436"/>
      <c r="N4" s="436"/>
      <c r="O4" s="436"/>
      <c r="P4" s="436" t="s">
        <v>1507</v>
      </c>
      <c r="Q4" s="458"/>
      <c r="R4" s="458"/>
      <c r="S4" s="458"/>
      <c r="T4" s="458"/>
      <c r="U4" s="458"/>
      <c r="V4" s="458"/>
      <c r="W4" s="458"/>
      <c r="X4" s="458"/>
    </row>
    <row r="5" spans="1:24" ht="15.6">
      <c r="A5" s="1187" t="s">
        <v>1404</v>
      </c>
      <c r="B5" s="1187" t="s">
        <v>1508</v>
      </c>
      <c r="C5" s="1187" t="s">
        <v>1509</v>
      </c>
      <c r="D5" s="1193" t="s">
        <v>1406</v>
      </c>
      <c r="E5" s="1193" t="s">
        <v>1551</v>
      </c>
      <c r="F5" s="1193" t="s">
        <v>1610</v>
      </c>
      <c r="G5" s="1198" t="s">
        <v>1510</v>
      </c>
      <c r="H5" s="1199"/>
      <c r="I5" s="1199"/>
      <c r="J5" s="1200"/>
      <c r="K5" s="1187" t="s">
        <v>1511</v>
      </c>
      <c r="L5" s="1198" t="s">
        <v>1546</v>
      </c>
      <c r="M5" s="1199"/>
      <c r="N5" s="1199"/>
      <c r="O5" s="1200"/>
      <c r="P5" s="1193" t="s">
        <v>1512</v>
      </c>
      <c r="Q5" s="458"/>
      <c r="R5" s="458"/>
      <c r="S5" s="458"/>
      <c r="T5" s="458"/>
      <c r="U5" s="458"/>
      <c r="V5" s="458"/>
      <c r="W5" s="458"/>
      <c r="X5" s="458"/>
    </row>
    <row r="6" spans="1:24" ht="15" thickBot="1">
      <c r="A6" s="1187"/>
      <c r="B6" s="1187"/>
      <c r="C6" s="1187"/>
      <c r="D6" s="1188"/>
      <c r="E6" s="1188"/>
      <c r="F6" s="1188"/>
      <c r="G6" s="1193" t="s">
        <v>1406</v>
      </c>
      <c r="H6" s="1190" t="s">
        <v>1513</v>
      </c>
      <c r="I6" s="1190" t="s">
        <v>1514</v>
      </c>
      <c r="J6" s="1190" t="s">
        <v>3666</v>
      </c>
      <c r="K6" s="1187"/>
      <c r="L6" s="1188" t="s">
        <v>1406</v>
      </c>
      <c r="M6" s="1192" t="s">
        <v>1554</v>
      </c>
      <c r="N6" s="1192" t="s">
        <v>1550</v>
      </c>
      <c r="O6" s="1192" t="s">
        <v>1555</v>
      </c>
      <c r="P6" s="1188"/>
      <c r="Q6" s="458"/>
      <c r="R6" s="458"/>
      <c r="S6" s="458"/>
      <c r="T6" s="458"/>
      <c r="U6" s="458"/>
      <c r="V6" s="458"/>
      <c r="W6" s="458"/>
      <c r="X6" s="458"/>
    </row>
    <row r="7" spans="1:24" ht="58.5" customHeight="1" thickBot="1">
      <c r="A7" s="1187"/>
      <c r="B7" s="1187"/>
      <c r="C7" s="1187"/>
      <c r="D7" s="1189"/>
      <c r="E7" s="1189"/>
      <c r="F7" s="1189"/>
      <c r="G7" s="1189"/>
      <c r="H7" s="1191"/>
      <c r="I7" s="1194"/>
      <c r="J7" s="1191"/>
      <c r="K7" s="1187"/>
      <c r="L7" s="1189"/>
      <c r="M7" s="1191"/>
      <c r="N7" s="1191"/>
      <c r="O7" s="1191"/>
      <c r="P7" s="1201"/>
      <c r="Q7" s="1195" t="s">
        <v>3667</v>
      </c>
      <c r="R7" s="1196"/>
      <c r="S7" s="1196"/>
      <c r="T7" s="1196"/>
      <c r="U7" s="1196"/>
      <c r="V7" s="1196"/>
      <c r="W7" s="1196"/>
      <c r="X7" s="1197"/>
    </row>
    <row r="8" spans="1:24" ht="15.6">
      <c r="A8" s="459"/>
      <c r="B8" s="437" t="s">
        <v>1515</v>
      </c>
      <c r="C8" s="437" t="s">
        <v>1516</v>
      </c>
      <c r="D8" s="437" t="s">
        <v>1517</v>
      </c>
      <c r="E8" s="437" t="s">
        <v>1518</v>
      </c>
      <c r="F8" s="437" t="s">
        <v>1553</v>
      </c>
      <c r="G8" s="437" t="s">
        <v>1519</v>
      </c>
      <c r="H8" s="437" t="s">
        <v>1520</v>
      </c>
      <c r="I8" s="437" t="s">
        <v>1521</v>
      </c>
      <c r="J8" s="437" t="s">
        <v>3014</v>
      </c>
      <c r="K8" s="437" t="s">
        <v>3696</v>
      </c>
      <c r="L8" s="437" t="s">
        <v>3697</v>
      </c>
      <c r="M8" s="437" t="s">
        <v>3698</v>
      </c>
      <c r="N8" s="437" t="s">
        <v>3699</v>
      </c>
      <c r="O8" s="438" t="s">
        <v>3700</v>
      </c>
      <c r="P8" s="438" t="s">
        <v>3701</v>
      </c>
      <c r="Q8" s="460"/>
      <c r="R8" s="461"/>
      <c r="S8" s="461"/>
      <c r="T8" s="461"/>
      <c r="U8" s="461"/>
      <c r="V8" s="461"/>
      <c r="W8" s="461"/>
      <c r="X8" s="462"/>
    </row>
    <row r="9" spans="1:24" ht="31.2">
      <c r="A9" s="439">
        <v>1</v>
      </c>
      <c r="B9" s="440" t="s">
        <v>1547</v>
      </c>
      <c r="C9" s="441">
        <f t="shared" ref="C9:P9" si="0">SUM(C10:C13)</f>
        <v>0</v>
      </c>
      <c r="D9" s="441">
        <f t="shared" si="0"/>
        <v>0</v>
      </c>
      <c r="E9" s="442">
        <f t="shared" si="0"/>
        <v>0</v>
      </c>
      <c r="F9" s="442">
        <f t="shared" si="0"/>
        <v>0</v>
      </c>
      <c r="G9" s="441">
        <f t="shared" si="0"/>
        <v>0</v>
      </c>
      <c r="H9" s="441">
        <f t="shared" si="0"/>
        <v>0</v>
      </c>
      <c r="I9" s="441">
        <f t="shared" si="0"/>
        <v>0</v>
      </c>
      <c r="J9" s="441">
        <f t="shared" si="0"/>
        <v>0</v>
      </c>
      <c r="K9" s="441">
        <f t="shared" si="0"/>
        <v>0</v>
      </c>
      <c r="L9" s="441">
        <f t="shared" si="0"/>
        <v>0</v>
      </c>
      <c r="M9" s="441">
        <f t="shared" si="0"/>
        <v>0</v>
      </c>
      <c r="N9" s="441">
        <f t="shared" si="0"/>
        <v>0</v>
      </c>
      <c r="O9" s="441">
        <f t="shared" si="0"/>
        <v>0</v>
      </c>
      <c r="P9" s="443">
        <f t="shared" si="0"/>
        <v>0</v>
      </c>
      <c r="Q9" s="463">
        <f t="shared" ref="Q9:Q35" si="1">D9-E9</f>
        <v>0</v>
      </c>
      <c r="R9" s="464">
        <f>D9-F9</f>
        <v>0</v>
      </c>
      <c r="S9" s="464">
        <f t="shared" ref="S9:S35" si="2">G9-H9</f>
        <v>0</v>
      </c>
      <c r="T9" s="464">
        <f t="shared" ref="T9:T35" si="3">G9-I9</f>
        <v>0</v>
      </c>
      <c r="U9" s="464">
        <f>G9-J9</f>
        <v>0</v>
      </c>
      <c r="V9" s="464">
        <f t="shared" ref="V9:V35" si="4">L9-M9</f>
        <v>0</v>
      </c>
      <c r="W9" s="464">
        <f t="shared" ref="W9:W35" si="5">L9-N9</f>
        <v>0</v>
      </c>
      <c r="X9" s="465">
        <f t="shared" ref="X9:X35" si="6">L9-O9</f>
        <v>0</v>
      </c>
    </row>
    <row r="10" spans="1:24" ht="15.6">
      <c r="A10" s="439">
        <v>2</v>
      </c>
      <c r="B10" s="444" t="s">
        <v>1522</v>
      </c>
      <c r="C10" s="445"/>
      <c r="D10" s="441">
        <f>G10+K10+L10+P10</f>
        <v>0</v>
      </c>
      <c r="E10" s="442">
        <f>H10+J10+K10+M10+O10</f>
        <v>0</v>
      </c>
      <c r="F10" s="442">
        <f>SUM(I10,J10,N10,O10)</f>
        <v>0</v>
      </c>
      <c r="G10" s="442">
        <f>SUM(H10:J10)</f>
        <v>0</v>
      </c>
      <c r="H10" s="445"/>
      <c r="I10" s="445"/>
      <c r="J10" s="445"/>
      <c r="K10" s="445"/>
      <c r="L10" s="442">
        <f>M10+N10+O10</f>
        <v>0</v>
      </c>
      <c r="M10" s="445"/>
      <c r="N10" s="445"/>
      <c r="O10" s="445"/>
      <c r="P10" s="446"/>
      <c r="Q10" s="463">
        <f t="shared" si="1"/>
        <v>0</v>
      </c>
      <c r="R10" s="464">
        <f t="shared" ref="R10:R35" si="7">D10-F10</f>
        <v>0</v>
      </c>
      <c r="S10" s="464">
        <f t="shared" si="2"/>
        <v>0</v>
      </c>
      <c r="T10" s="464">
        <f t="shared" si="3"/>
        <v>0</v>
      </c>
      <c r="U10" s="464">
        <f t="shared" ref="U10:U35" si="8">G10-J10</f>
        <v>0</v>
      </c>
      <c r="V10" s="464">
        <f t="shared" si="4"/>
        <v>0</v>
      </c>
      <c r="W10" s="464">
        <f t="shared" si="5"/>
        <v>0</v>
      </c>
      <c r="X10" s="465">
        <f t="shared" si="6"/>
        <v>0</v>
      </c>
    </row>
    <row r="11" spans="1:24" ht="15.6">
      <c r="A11" s="439">
        <v>3</v>
      </c>
      <c r="B11" s="444" t="s">
        <v>1523</v>
      </c>
      <c r="C11" s="445"/>
      <c r="D11" s="441">
        <f>G11+K11+L11+P11</f>
        <v>0</v>
      </c>
      <c r="E11" s="442">
        <f>H11+J11+K11+M11+O11</f>
        <v>0</v>
      </c>
      <c r="F11" s="442">
        <f t="shared" ref="F11:F35" si="9">SUM(I11,J11,N11,O11)</f>
        <v>0</v>
      </c>
      <c r="G11" s="442">
        <f>SUM(H11:J11)</f>
        <v>0</v>
      </c>
      <c r="H11" s="445"/>
      <c r="I11" s="445"/>
      <c r="J11" s="445"/>
      <c r="K11" s="445"/>
      <c r="L11" s="442">
        <f>M11+N11+O11</f>
        <v>0</v>
      </c>
      <c r="M11" s="445"/>
      <c r="N11" s="445"/>
      <c r="O11" s="445"/>
      <c r="P11" s="446"/>
      <c r="Q11" s="463">
        <f t="shared" si="1"/>
        <v>0</v>
      </c>
      <c r="R11" s="464">
        <f t="shared" si="7"/>
        <v>0</v>
      </c>
      <c r="S11" s="464">
        <f t="shared" si="2"/>
        <v>0</v>
      </c>
      <c r="T11" s="464">
        <f t="shared" si="3"/>
        <v>0</v>
      </c>
      <c r="U11" s="464">
        <f t="shared" si="8"/>
        <v>0</v>
      </c>
      <c r="V11" s="464">
        <f t="shared" si="4"/>
        <v>0</v>
      </c>
      <c r="W11" s="464">
        <f t="shared" si="5"/>
        <v>0</v>
      </c>
      <c r="X11" s="465">
        <f t="shared" si="6"/>
        <v>0</v>
      </c>
    </row>
    <row r="12" spans="1:24" ht="15.6">
      <c r="A12" s="439">
        <v>4</v>
      </c>
      <c r="B12" s="444" t="s">
        <v>1524</v>
      </c>
      <c r="C12" s="445"/>
      <c r="D12" s="441">
        <f>G12+K12+L12+P12</f>
        <v>0</v>
      </c>
      <c r="E12" s="442">
        <f>H12+J12+K12+M12+O12</f>
        <v>0</v>
      </c>
      <c r="F12" s="442">
        <f t="shared" si="9"/>
        <v>0</v>
      </c>
      <c r="G12" s="442">
        <f>SUM(H12:J12)</f>
        <v>0</v>
      </c>
      <c r="H12" s="445"/>
      <c r="I12" s="445"/>
      <c r="J12" s="445"/>
      <c r="K12" s="445"/>
      <c r="L12" s="442">
        <f>M12+N12+O12</f>
        <v>0</v>
      </c>
      <c r="M12" s="445"/>
      <c r="N12" s="445"/>
      <c r="O12" s="445"/>
      <c r="P12" s="446"/>
      <c r="Q12" s="463">
        <f t="shared" si="1"/>
        <v>0</v>
      </c>
      <c r="R12" s="464">
        <f t="shared" si="7"/>
        <v>0</v>
      </c>
      <c r="S12" s="464">
        <f t="shared" si="2"/>
        <v>0</v>
      </c>
      <c r="T12" s="464">
        <f t="shared" si="3"/>
        <v>0</v>
      </c>
      <c r="U12" s="464">
        <f t="shared" si="8"/>
        <v>0</v>
      </c>
      <c r="V12" s="464">
        <f t="shared" si="4"/>
        <v>0</v>
      </c>
      <c r="W12" s="464">
        <f t="shared" si="5"/>
        <v>0</v>
      </c>
      <c r="X12" s="465">
        <f t="shared" si="6"/>
        <v>0</v>
      </c>
    </row>
    <row r="13" spans="1:24" ht="15.6">
      <c r="A13" s="439">
        <v>5</v>
      </c>
      <c r="B13" s="444" t="s">
        <v>1525</v>
      </c>
      <c r="C13" s="445"/>
      <c r="D13" s="441">
        <f>G13+K13+L13+P13</f>
        <v>0</v>
      </c>
      <c r="E13" s="442">
        <f>H13+J13+K13+M13+O13</f>
        <v>0</v>
      </c>
      <c r="F13" s="442">
        <f t="shared" si="9"/>
        <v>0</v>
      </c>
      <c r="G13" s="442">
        <f>SUM(H13:J13)</f>
        <v>0</v>
      </c>
      <c r="H13" s="445"/>
      <c r="I13" s="445"/>
      <c r="J13" s="445"/>
      <c r="K13" s="445"/>
      <c r="L13" s="442">
        <f>M13+N13+O13</f>
        <v>0</v>
      </c>
      <c r="M13" s="445"/>
      <c r="N13" s="445"/>
      <c r="O13" s="445"/>
      <c r="P13" s="446"/>
      <c r="Q13" s="463">
        <f t="shared" si="1"/>
        <v>0</v>
      </c>
      <c r="R13" s="464">
        <f t="shared" si="7"/>
        <v>0</v>
      </c>
      <c r="S13" s="464">
        <f t="shared" si="2"/>
        <v>0</v>
      </c>
      <c r="T13" s="464">
        <f t="shared" si="3"/>
        <v>0</v>
      </c>
      <c r="U13" s="464">
        <f t="shared" si="8"/>
        <v>0</v>
      </c>
      <c r="V13" s="464">
        <f t="shared" si="4"/>
        <v>0</v>
      </c>
      <c r="W13" s="464">
        <f t="shared" si="5"/>
        <v>0</v>
      </c>
      <c r="X13" s="465">
        <f t="shared" si="6"/>
        <v>0</v>
      </c>
    </row>
    <row r="14" spans="1:24" ht="31.2">
      <c r="A14" s="439">
        <v>6</v>
      </c>
      <c r="B14" s="440" t="s">
        <v>1548</v>
      </c>
      <c r="C14" s="441">
        <f t="shared" ref="C14:P14" si="10">SUM(C15:C18)</f>
        <v>0</v>
      </c>
      <c r="D14" s="441">
        <f t="shared" si="10"/>
        <v>0</v>
      </c>
      <c r="E14" s="442">
        <f t="shared" si="10"/>
        <v>0</v>
      </c>
      <c r="F14" s="442">
        <f t="shared" si="10"/>
        <v>0</v>
      </c>
      <c r="G14" s="441">
        <f t="shared" si="10"/>
        <v>0</v>
      </c>
      <c r="H14" s="441">
        <f t="shared" si="10"/>
        <v>0</v>
      </c>
      <c r="I14" s="441">
        <f t="shared" si="10"/>
        <v>0</v>
      </c>
      <c r="J14" s="441">
        <f t="shared" si="10"/>
        <v>0</v>
      </c>
      <c r="K14" s="441">
        <f t="shared" si="10"/>
        <v>0</v>
      </c>
      <c r="L14" s="441">
        <f t="shared" si="10"/>
        <v>0</v>
      </c>
      <c r="M14" s="441">
        <f t="shared" si="10"/>
        <v>0</v>
      </c>
      <c r="N14" s="441">
        <f t="shared" si="10"/>
        <v>0</v>
      </c>
      <c r="O14" s="441">
        <f t="shared" si="10"/>
        <v>0</v>
      </c>
      <c r="P14" s="443">
        <f t="shared" si="10"/>
        <v>0</v>
      </c>
      <c r="Q14" s="463">
        <f t="shared" si="1"/>
        <v>0</v>
      </c>
      <c r="R14" s="464">
        <f t="shared" si="7"/>
        <v>0</v>
      </c>
      <c r="S14" s="464">
        <f t="shared" si="2"/>
        <v>0</v>
      </c>
      <c r="T14" s="464">
        <f t="shared" si="3"/>
        <v>0</v>
      </c>
      <c r="U14" s="464">
        <f t="shared" si="8"/>
        <v>0</v>
      </c>
      <c r="V14" s="464">
        <f t="shared" si="4"/>
        <v>0</v>
      </c>
      <c r="W14" s="464">
        <f t="shared" si="5"/>
        <v>0</v>
      </c>
      <c r="X14" s="465">
        <f t="shared" si="6"/>
        <v>0</v>
      </c>
    </row>
    <row r="15" spans="1:24" ht="15.6">
      <c r="A15" s="439">
        <v>7</v>
      </c>
      <c r="B15" s="444" t="s">
        <v>1522</v>
      </c>
      <c r="C15" s="445"/>
      <c r="D15" s="441">
        <f t="shared" ref="D15:D35" si="11">G15+K15+L15+P15</f>
        <v>0</v>
      </c>
      <c r="E15" s="442">
        <f>H15+J15+K15+M15+O15</f>
        <v>0</v>
      </c>
      <c r="F15" s="442">
        <f t="shared" si="9"/>
        <v>0</v>
      </c>
      <c r="G15" s="442">
        <f>SUM(H15:J15)</f>
        <v>0</v>
      </c>
      <c r="H15" s="445"/>
      <c r="I15" s="445"/>
      <c r="J15" s="445"/>
      <c r="K15" s="445"/>
      <c r="L15" s="442">
        <f t="shared" ref="L15:L32" si="12">M15+N15+O15</f>
        <v>0</v>
      </c>
      <c r="M15" s="445"/>
      <c r="N15" s="445"/>
      <c r="O15" s="445"/>
      <c r="P15" s="446"/>
      <c r="Q15" s="463">
        <f t="shared" si="1"/>
        <v>0</v>
      </c>
      <c r="R15" s="464">
        <f t="shared" si="7"/>
        <v>0</v>
      </c>
      <c r="S15" s="464">
        <f t="shared" si="2"/>
        <v>0</v>
      </c>
      <c r="T15" s="464">
        <f t="shared" si="3"/>
        <v>0</v>
      </c>
      <c r="U15" s="464">
        <f t="shared" si="8"/>
        <v>0</v>
      </c>
      <c r="V15" s="464">
        <f t="shared" si="4"/>
        <v>0</v>
      </c>
      <c r="W15" s="464">
        <f t="shared" si="5"/>
        <v>0</v>
      </c>
      <c r="X15" s="465">
        <f t="shared" si="6"/>
        <v>0</v>
      </c>
    </row>
    <row r="16" spans="1:24" ht="15.6">
      <c r="A16" s="439">
        <v>8</v>
      </c>
      <c r="B16" s="444" t="s">
        <v>1523</v>
      </c>
      <c r="C16" s="445"/>
      <c r="D16" s="441">
        <f t="shared" si="11"/>
        <v>0</v>
      </c>
      <c r="E16" s="442">
        <f t="shared" ref="E16:E35" si="13">H16+J16+K16+M16+O16</f>
        <v>0</v>
      </c>
      <c r="F16" s="442">
        <f t="shared" si="9"/>
        <v>0</v>
      </c>
      <c r="G16" s="442">
        <f t="shared" ref="G16:G32" si="14">SUM(H16:J16)</f>
        <v>0</v>
      </c>
      <c r="H16" s="445"/>
      <c r="I16" s="445"/>
      <c r="J16" s="445"/>
      <c r="K16" s="445"/>
      <c r="L16" s="442">
        <f t="shared" si="12"/>
        <v>0</v>
      </c>
      <c r="M16" s="445"/>
      <c r="N16" s="445"/>
      <c r="O16" s="445"/>
      <c r="P16" s="446"/>
      <c r="Q16" s="463">
        <f t="shared" si="1"/>
        <v>0</v>
      </c>
      <c r="R16" s="464">
        <f t="shared" si="7"/>
        <v>0</v>
      </c>
      <c r="S16" s="464">
        <f t="shared" si="2"/>
        <v>0</v>
      </c>
      <c r="T16" s="464">
        <f t="shared" si="3"/>
        <v>0</v>
      </c>
      <c r="U16" s="464">
        <f t="shared" si="8"/>
        <v>0</v>
      </c>
      <c r="V16" s="464">
        <f t="shared" si="4"/>
        <v>0</v>
      </c>
      <c r="W16" s="464">
        <f t="shared" si="5"/>
        <v>0</v>
      </c>
      <c r="X16" s="465">
        <f t="shared" si="6"/>
        <v>0</v>
      </c>
    </row>
    <row r="17" spans="1:24" ht="15.6">
      <c r="A17" s="439">
        <v>9</v>
      </c>
      <c r="B17" s="444" t="s">
        <v>1524</v>
      </c>
      <c r="C17" s="445"/>
      <c r="D17" s="441">
        <f t="shared" si="11"/>
        <v>0</v>
      </c>
      <c r="E17" s="442">
        <f t="shared" si="13"/>
        <v>0</v>
      </c>
      <c r="F17" s="442">
        <f t="shared" si="9"/>
        <v>0</v>
      </c>
      <c r="G17" s="442">
        <f t="shared" si="14"/>
        <v>0</v>
      </c>
      <c r="H17" s="445"/>
      <c r="I17" s="445"/>
      <c r="J17" s="445"/>
      <c r="K17" s="445"/>
      <c r="L17" s="442">
        <f t="shared" si="12"/>
        <v>0</v>
      </c>
      <c r="M17" s="445"/>
      <c r="N17" s="445"/>
      <c r="O17" s="445"/>
      <c r="P17" s="446"/>
      <c r="Q17" s="463">
        <f t="shared" si="1"/>
        <v>0</v>
      </c>
      <c r="R17" s="464">
        <f t="shared" si="7"/>
        <v>0</v>
      </c>
      <c r="S17" s="464">
        <f t="shared" si="2"/>
        <v>0</v>
      </c>
      <c r="T17" s="464">
        <f t="shared" si="3"/>
        <v>0</v>
      </c>
      <c r="U17" s="464">
        <f t="shared" si="8"/>
        <v>0</v>
      </c>
      <c r="V17" s="464">
        <f t="shared" si="4"/>
        <v>0</v>
      </c>
      <c r="W17" s="464">
        <f t="shared" si="5"/>
        <v>0</v>
      </c>
      <c r="X17" s="465">
        <f t="shared" si="6"/>
        <v>0</v>
      </c>
    </row>
    <row r="18" spans="1:24" ht="15.6">
      <c r="A18" s="439">
        <v>10</v>
      </c>
      <c r="B18" s="444" t="s">
        <v>1526</v>
      </c>
      <c r="C18" s="445"/>
      <c r="D18" s="441">
        <f t="shared" si="11"/>
        <v>0</v>
      </c>
      <c r="E18" s="442">
        <f t="shared" si="13"/>
        <v>0</v>
      </c>
      <c r="F18" s="442">
        <f t="shared" si="9"/>
        <v>0</v>
      </c>
      <c r="G18" s="442">
        <f t="shared" si="14"/>
        <v>0</v>
      </c>
      <c r="H18" s="445"/>
      <c r="I18" s="445"/>
      <c r="J18" s="445"/>
      <c r="K18" s="445"/>
      <c r="L18" s="442">
        <f t="shared" si="12"/>
        <v>0</v>
      </c>
      <c r="M18" s="445"/>
      <c r="N18" s="445"/>
      <c r="O18" s="445"/>
      <c r="P18" s="446"/>
      <c r="Q18" s="463">
        <f t="shared" si="1"/>
        <v>0</v>
      </c>
      <c r="R18" s="464">
        <f t="shared" si="7"/>
        <v>0</v>
      </c>
      <c r="S18" s="464">
        <f t="shared" si="2"/>
        <v>0</v>
      </c>
      <c r="T18" s="464">
        <f t="shared" si="3"/>
        <v>0</v>
      </c>
      <c r="U18" s="464">
        <f t="shared" si="8"/>
        <v>0</v>
      </c>
      <c r="V18" s="464">
        <f t="shared" si="4"/>
        <v>0</v>
      </c>
      <c r="W18" s="464">
        <f t="shared" si="5"/>
        <v>0</v>
      </c>
      <c r="X18" s="465">
        <f t="shared" si="6"/>
        <v>0</v>
      </c>
    </row>
    <row r="19" spans="1:24" ht="15.6">
      <c r="A19" s="439">
        <v>11</v>
      </c>
      <c r="B19" s="444" t="s">
        <v>1527</v>
      </c>
      <c r="C19" s="445"/>
      <c r="D19" s="441">
        <f t="shared" si="11"/>
        <v>0</v>
      </c>
      <c r="E19" s="442">
        <f t="shared" si="13"/>
        <v>0</v>
      </c>
      <c r="F19" s="442">
        <f t="shared" si="9"/>
        <v>0</v>
      </c>
      <c r="G19" s="442">
        <f t="shared" si="14"/>
        <v>0</v>
      </c>
      <c r="H19" s="445"/>
      <c r="I19" s="445"/>
      <c r="J19" s="445"/>
      <c r="K19" s="445"/>
      <c r="L19" s="442">
        <f t="shared" si="12"/>
        <v>0</v>
      </c>
      <c r="M19" s="445"/>
      <c r="N19" s="445"/>
      <c r="O19" s="445"/>
      <c r="P19" s="446"/>
      <c r="Q19" s="463">
        <f t="shared" si="1"/>
        <v>0</v>
      </c>
      <c r="R19" s="464">
        <f t="shared" si="7"/>
        <v>0</v>
      </c>
      <c r="S19" s="464">
        <f t="shared" si="2"/>
        <v>0</v>
      </c>
      <c r="T19" s="464">
        <f t="shared" si="3"/>
        <v>0</v>
      </c>
      <c r="U19" s="464">
        <f t="shared" si="8"/>
        <v>0</v>
      </c>
      <c r="V19" s="464">
        <f t="shared" si="4"/>
        <v>0</v>
      </c>
      <c r="W19" s="464">
        <f t="shared" si="5"/>
        <v>0</v>
      </c>
      <c r="X19" s="465">
        <f t="shared" si="6"/>
        <v>0</v>
      </c>
    </row>
    <row r="20" spans="1:24" ht="31.2">
      <c r="A20" s="439">
        <v>12</v>
      </c>
      <c r="B20" s="440" t="s">
        <v>1528</v>
      </c>
      <c r="C20" s="445"/>
      <c r="D20" s="441">
        <f t="shared" si="11"/>
        <v>0</v>
      </c>
      <c r="E20" s="442">
        <f t="shared" si="13"/>
        <v>0</v>
      </c>
      <c r="F20" s="442">
        <f t="shared" si="9"/>
        <v>0</v>
      </c>
      <c r="G20" s="442">
        <f t="shared" si="14"/>
        <v>0</v>
      </c>
      <c r="H20" s="445"/>
      <c r="I20" s="445"/>
      <c r="J20" s="445"/>
      <c r="K20" s="445"/>
      <c r="L20" s="442">
        <f t="shared" si="12"/>
        <v>0</v>
      </c>
      <c r="M20" s="445"/>
      <c r="N20" s="445"/>
      <c r="O20" s="445"/>
      <c r="P20" s="446"/>
      <c r="Q20" s="463">
        <f t="shared" si="1"/>
        <v>0</v>
      </c>
      <c r="R20" s="464">
        <f t="shared" si="7"/>
        <v>0</v>
      </c>
      <c r="S20" s="464">
        <f t="shared" si="2"/>
        <v>0</v>
      </c>
      <c r="T20" s="464">
        <f t="shared" si="3"/>
        <v>0</v>
      </c>
      <c r="U20" s="464">
        <f t="shared" si="8"/>
        <v>0</v>
      </c>
      <c r="V20" s="464">
        <f t="shared" si="4"/>
        <v>0</v>
      </c>
      <c r="W20" s="464">
        <f t="shared" si="5"/>
        <v>0</v>
      </c>
      <c r="X20" s="465">
        <f t="shared" si="6"/>
        <v>0</v>
      </c>
    </row>
    <row r="21" spans="1:24" ht="31.2">
      <c r="A21" s="439">
        <v>13</v>
      </c>
      <c r="B21" s="444" t="s">
        <v>1529</v>
      </c>
      <c r="C21" s="445"/>
      <c r="D21" s="441">
        <f t="shared" si="11"/>
        <v>0</v>
      </c>
      <c r="E21" s="442">
        <f t="shared" si="13"/>
        <v>0</v>
      </c>
      <c r="F21" s="442">
        <f t="shared" si="9"/>
        <v>0</v>
      </c>
      <c r="G21" s="442">
        <f t="shared" si="14"/>
        <v>0</v>
      </c>
      <c r="H21" s="445"/>
      <c r="I21" s="445"/>
      <c r="J21" s="445"/>
      <c r="K21" s="445"/>
      <c r="L21" s="442">
        <f t="shared" si="12"/>
        <v>0</v>
      </c>
      <c r="M21" s="445"/>
      <c r="N21" s="445"/>
      <c r="O21" s="445"/>
      <c r="P21" s="446"/>
      <c r="Q21" s="463">
        <f t="shared" si="1"/>
        <v>0</v>
      </c>
      <c r="R21" s="464">
        <f t="shared" si="7"/>
        <v>0</v>
      </c>
      <c r="S21" s="464">
        <f t="shared" si="2"/>
        <v>0</v>
      </c>
      <c r="T21" s="464">
        <f t="shared" si="3"/>
        <v>0</v>
      </c>
      <c r="U21" s="464">
        <f t="shared" si="8"/>
        <v>0</v>
      </c>
      <c r="V21" s="464">
        <f t="shared" si="4"/>
        <v>0</v>
      </c>
      <c r="W21" s="464">
        <f t="shared" si="5"/>
        <v>0</v>
      </c>
      <c r="X21" s="465">
        <f t="shared" si="6"/>
        <v>0</v>
      </c>
    </row>
    <row r="22" spans="1:24" ht="15.6">
      <c r="A22" s="439">
        <v>14</v>
      </c>
      <c r="B22" s="444" t="s">
        <v>1530</v>
      </c>
      <c r="C22" s="445"/>
      <c r="D22" s="441">
        <f t="shared" si="11"/>
        <v>0</v>
      </c>
      <c r="E22" s="442">
        <f t="shared" si="13"/>
        <v>0</v>
      </c>
      <c r="F22" s="442">
        <f t="shared" si="9"/>
        <v>0</v>
      </c>
      <c r="G22" s="442">
        <f t="shared" si="14"/>
        <v>0</v>
      </c>
      <c r="H22" s="445"/>
      <c r="I22" s="445"/>
      <c r="J22" s="445"/>
      <c r="K22" s="445"/>
      <c r="L22" s="442">
        <f t="shared" si="12"/>
        <v>0</v>
      </c>
      <c r="M22" s="445"/>
      <c r="N22" s="445"/>
      <c r="O22" s="445"/>
      <c r="P22" s="446"/>
      <c r="Q22" s="463">
        <f t="shared" si="1"/>
        <v>0</v>
      </c>
      <c r="R22" s="464">
        <f t="shared" si="7"/>
        <v>0</v>
      </c>
      <c r="S22" s="464">
        <f t="shared" si="2"/>
        <v>0</v>
      </c>
      <c r="T22" s="464">
        <f t="shared" si="3"/>
        <v>0</v>
      </c>
      <c r="U22" s="464">
        <f t="shared" si="8"/>
        <v>0</v>
      </c>
      <c r="V22" s="464">
        <f t="shared" si="4"/>
        <v>0</v>
      </c>
      <c r="W22" s="464">
        <f t="shared" si="5"/>
        <v>0</v>
      </c>
      <c r="X22" s="465">
        <f t="shared" si="6"/>
        <v>0</v>
      </c>
    </row>
    <row r="23" spans="1:24" ht="15.6">
      <c r="A23" s="439">
        <v>15</v>
      </c>
      <c r="B23" s="444" t="s">
        <v>1531</v>
      </c>
      <c r="C23" s="445"/>
      <c r="D23" s="441">
        <f t="shared" si="11"/>
        <v>0</v>
      </c>
      <c r="E23" s="442">
        <f t="shared" si="13"/>
        <v>0</v>
      </c>
      <c r="F23" s="442">
        <f t="shared" si="9"/>
        <v>0</v>
      </c>
      <c r="G23" s="442">
        <f t="shared" si="14"/>
        <v>0</v>
      </c>
      <c r="H23" s="445"/>
      <c r="I23" s="445"/>
      <c r="J23" s="445"/>
      <c r="K23" s="445"/>
      <c r="L23" s="442">
        <f t="shared" si="12"/>
        <v>0</v>
      </c>
      <c r="M23" s="445"/>
      <c r="N23" s="445"/>
      <c r="O23" s="445"/>
      <c r="P23" s="446"/>
      <c r="Q23" s="463">
        <f t="shared" si="1"/>
        <v>0</v>
      </c>
      <c r="R23" s="464">
        <f t="shared" si="7"/>
        <v>0</v>
      </c>
      <c r="S23" s="464">
        <f t="shared" si="2"/>
        <v>0</v>
      </c>
      <c r="T23" s="464">
        <f t="shared" si="3"/>
        <v>0</v>
      </c>
      <c r="U23" s="464">
        <f t="shared" si="8"/>
        <v>0</v>
      </c>
      <c r="V23" s="464">
        <f t="shared" si="4"/>
        <v>0</v>
      </c>
      <c r="W23" s="464">
        <f t="shared" si="5"/>
        <v>0</v>
      </c>
      <c r="X23" s="465">
        <f t="shared" si="6"/>
        <v>0</v>
      </c>
    </row>
    <row r="24" spans="1:24" ht="15.6">
      <c r="A24" s="439">
        <v>16</v>
      </c>
      <c r="B24" s="444" t="s">
        <v>1532</v>
      </c>
      <c r="C24" s="445"/>
      <c r="D24" s="441">
        <f t="shared" si="11"/>
        <v>0</v>
      </c>
      <c r="E24" s="442">
        <f t="shared" si="13"/>
        <v>0</v>
      </c>
      <c r="F24" s="442">
        <f t="shared" si="9"/>
        <v>0</v>
      </c>
      <c r="G24" s="442">
        <f t="shared" si="14"/>
        <v>0</v>
      </c>
      <c r="H24" s="445"/>
      <c r="I24" s="445"/>
      <c r="J24" s="445"/>
      <c r="K24" s="445"/>
      <c r="L24" s="442">
        <f t="shared" si="12"/>
        <v>0</v>
      </c>
      <c r="M24" s="445"/>
      <c r="N24" s="445"/>
      <c r="O24" s="445"/>
      <c r="P24" s="446"/>
      <c r="Q24" s="463">
        <f t="shared" si="1"/>
        <v>0</v>
      </c>
      <c r="R24" s="464">
        <f t="shared" si="7"/>
        <v>0</v>
      </c>
      <c r="S24" s="464">
        <f t="shared" si="2"/>
        <v>0</v>
      </c>
      <c r="T24" s="464">
        <f t="shared" si="3"/>
        <v>0</v>
      </c>
      <c r="U24" s="464">
        <f t="shared" si="8"/>
        <v>0</v>
      </c>
      <c r="V24" s="464">
        <f t="shared" si="4"/>
        <v>0</v>
      </c>
      <c r="W24" s="464">
        <f t="shared" si="5"/>
        <v>0</v>
      </c>
      <c r="X24" s="465">
        <f t="shared" si="6"/>
        <v>0</v>
      </c>
    </row>
    <row r="25" spans="1:24" ht="15.6">
      <c r="A25" s="439">
        <v>17</v>
      </c>
      <c r="B25" s="444" t="s">
        <v>1533</v>
      </c>
      <c r="C25" s="445"/>
      <c r="D25" s="441">
        <f t="shared" si="11"/>
        <v>0</v>
      </c>
      <c r="E25" s="442">
        <f t="shared" si="13"/>
        <v>0</v>
      </c>
      <c r="F25" s="442">
        <f t="shared" si="9"/>
        <v>0</v>
      </c>
      <c r="G25" s="442">
        <f t="shared" si="14"/>
        <v>0</v>
      </c>
      <c r="H25" s="445"/>
      <c r="I25" s="445"/>
      <c r="J25" s="445"/>
      <c r="K25" s="445"/>
      <c r="L25" s="442">
        <f t="shared" si="12"/>
        <v>0</v>
      </c>
      <c r="M25" s="445"/>
      <c r="N25" s="445"/>
      <c r="O25" s="445"/>
      <c r="P25" s="446"/>
      <c r="Q25" s="463">
        <f t="shared" si="1"/>
        <v>0</v>
      </c>
      <c r="R25" s="464">
        <f t="shared" si="7"/>
        <v>0</v>
      </c>
      <c r="S25" s="464">
        <f t="shared" si="2"/>
        <v>0</v>
      </c>
      <c r="T25" s="464">
        <f t="shared" si="3"/>
        <v>0</v>
      </c>
      <c r="U25" s="464">
        <f t="shared" si="8"/>
        <v>0</v>
      </c>
      <c r="V25" s="464">
        <f t="shared" si="4"/>
        <v>0</v>
      </c>
      <c r="W25" s="464">
        <f t="shared" si="5"/>
        <v>0</v>
      </c>
      <c r="X25" s="465">
        <f t="shared" si="6"/>
        <v>0</v>
      </c>
    </row>
    <row r="26" spans="1:24" ht="15.6">
      <c r="A26" s="439">
        <v>18</v>
      </c>
      <c r="B26" s="444" t="s">
        <v>1534</v>
      </c>
      <c r="C26" s="445"/>
      <c r="D26" s="441">
        <f t="shared" si="11"/>
        <v>0</v>
      </c>
      <c r="E26" s="442">
        <f t="shared" si="13"/>
        <v>0</v>
      </c>
      <c r="F26" s="442">
        <f t="shared" si="9"/>
        <v>0</v>
      </c>
      <c r="G26" s="442">
        <f t="shared" si="14"/>
        <v>0</v>
      </c>
      <c r="H26" s="445"/>
      <c r="I26" s="445"/>
      <c r="J26" s="445"/>
      <c r="K26" s="445"/>
      <c r="L26" s="442">
        <f t="shared" si="12"/>
        <v>0</v>
      </c>
      <c r="M26" s="445"/>
      <c r="N26" s="445"/>
      <c r="O26" s="445"/>
      <c r="P26" s="446"/>
      <c r="Q26" s="463">
        <f t="shared" si="1"/>
        <v>0</v>
      </c>
      <c r="R26" s="464">
        <f t="shared" si="7"/>
        <v>0</v>
      </c>
      <c r="S26" s="464">
        <f t="shared" si="2"/>
        <v>0</v>
      </c>
      <c r="T26" s="464">
        <f t="shared" si="3"/>
        <v>0</v>
      </c>
      <c r="U26" s="464">
        <f t="shared" si="8"/>
        <v>0</v>
      </c>
      <c r="V26" s="464">
        <f t="shared" si="4"/>
        <v>0</v>
      </c>
      <c r="W26" s="464">
        <f t="shared" si="5"/>
        <v>0</v>
      </c>
      <c r="X26" s="465">
        <f t="shared" si="6"/>
        <v>0</v>
      </c>
    </row>
    <row r="27" spans="1:24" ht="15.6">
      <c r="A27" s="439">
        <v>19</v>
      </c>
      <c r="B27" s="444" t="s">
        <v>1535</v>
      </c>
      <c r="C27" s="445"/>
      <c r="D27" s="441">
        <f t="shared" si="11"/>
        <v>0</v>
      </c>
      <c r="E27" s="442">
        <f t="shared" si="13"/>
        <v>0</v>
      </c>
      <c r="F27" s="442">
        <f t="shared" si="9"/>
        <v>0</v>
      </c>
      <c r="G27" s="442">
        <f t="shared" si="14"/>
        <v>0</v>
      </c>
      <c r="H27" s="445"/>
      <c r="I27" s="445"/>
      <c r="J27" s="445"/>
      <c r="K27" s="445"/>
      <c r="L27" s="442">
        <f t="shared" si="12"/>
        <v>0</v>
      </c>
      <c r="M27" s="445"/>
      <c r="N27" s="445"/>
      <c r="O27" s="445"/>
      <c r="P27" s="446"/>
      <c r="Q27" s="463">
        <f t="shared" si="1"/>
        <v>0</v>
      </c>
      <c r="R27" s="464">
        <f t="shared" si="7"/>
        <v>0</v>
      </c>
      <c r="S27" s="464">
        <f t="shared" si="2"/>
        <v>0</v>
      </c>
      <c r="T27" s="464">
        <f t="shared" si="3"/>
        <v>0</v>
      </c>
      <c r="U27" s="464">
        <f t="shared" si="8"/>
        <v>0</v>
      </c>
      <c r="V27" s="464">
        <f t="shared" si="4"/>
        <v>0</v>
      </c>
      <c r="W27" s="464">
        <f t="shared" si="5"/>
        <v>0</v>
      </c>
      <c r="X27" s="465">
        <f t="shared" si="6"/>
        <v>0</v>
      </c>
    </row>
    <row r="28" spans="1:24" ht="15.6">
      <c r="A28" s="439">
        <v>20</v>
      </c>
      <c r="B28" s="444" t="s">
        <v>1536</v>
      </c>
      <c r="C28" s="445"/>
      <c r="D28" s="441">
        <f t="shared" si="11"/>
        <v>0</v>
      </c>
      <c r="E28" s="442">
        <f t="shared" si="13"/>
        <v>0</v>
      </c>
      <c r="F28" s="442">
        <f t="shared" si="9"/>
        <v>0</v>
      </c>
      <c r="G28" s="442">
        <f t="shared" si="14"/>
        <v>0</v>
      </c>
      <c r="H28" s="445"/>
      <c r="I28" s="445"/>
      <c r="J28" s="445"/>
      <c r="K28" s="445"/>
      <c r="L28" s="442">
        <f t="shared" si="12"/>
        <v>0</v>
      </c>
      <c r="M28" s="445"/>
      <c r="N28" s="445"/>
      <c r="O28" s="445"/>
      <c r="P28" s="446"/>
      <c r="Q28" s="463">
        <f t="shared" si="1"/>
        <v>0</v>
      </c>
      <c r="R28" s="464">
        <f t="shared" si="7"/>
        <v>0</v>
      </c>
      <c r="S28" s="464">
        <f t="shared" si="2"/>
        <v>0</v>
      </c>
      <c r="T28" s="464">
        <f t="shared" si="3"/>
        <v>0</v>
      </c>
      <c r="U28" s="464">
        <f t="shared" si="8"/>
        <v>0</v>
      </c>
      <c r="V28" s="464">
        <f t="shared" si="4"/>
        <v>0</v>
      </c>
      <c r="W28" s="464">
        <f t="shared" si="5"/>
        <v>0</v>
      </c>
      <c r="X28" s="465">
        <f t="shared" si="6"/>
        <v>0</v>
      </c>
    </row>
    <row r="29" spans="1:24" ht="15.6">
      <c r="A29" s="439">
        <v>21</v>
      </c>
      <c r="B29" s="444" t="s">
        <v>1537</v>
      </c>
      <c r="C29" s="445"/>
      <c r="D29" s="441">
        <f t="shared" si="11"/>
        <v>0</v>
      </c>
      <c r="E29" s="442">
        <f t="shared" si="13"/>
        <v>0</v>
      </c>
      <c r="F29" s="442">
        <f t="shared" si="9"/>
        <v>0</v>
      </c>
      <c r="G29" s="442">
        <f t="shared" si="14"/>
        <v>0</v>
      </c>
      <c r="H29" s="445"/>
      <c r="I29" s="445"/>
      <c r="J29" s="445"/>
      <c r="K29" s="445"/>
      <c r="L29" s="442">
        <f t="shared" si="12"/>
        <v>0</v>
      </c>
      <c r="M29" s="445"/>
      <c r="N29" s="445"/>
      <c r="O29" s="445"/>
      <c r="P29" s="446"/>
      <c r="Q29" s="463">
        <f t="shared" si="1"/>
        <v>0</v>
      </c>
      <c r="R29" s="464">
        <f t="shared" si="7"/>
        <v>0</v>
      </c>
      <c r="S29" s="464">
        <f t="shared" si="2"/>
        <v>0</v>
      </c>
      <c r="T29" s="464">
        <f t="shared" si="3"/>
        <v>0</v>
      </c>
      <c r="U29" s="464">
        <f t="shared" si="8"/>
        <v>0</v>
      </c>
      <c r="V29" s="464">
        <f t="shared" si="4"/>
        <v>0</v>
      </c>
      <c r="W29" s="464">
        <f t="shared" si="5"/>
        <v>0</v>
      </c>
      <c r="X29" s="465">
        <f t="shared" si="6"/>
        <v>0</v>
      </c>
    </row>
    <row r="30" spans="1:24" ht="15.6">
      <c r="A30" s="439">
        <v>22</v>
      </c>
      <c r="B30" s="444" t="s">
        <v>1538</v>
      </c>
      <c r="C30" s="445"/>
      <c r="D30" s="441">
        <f t="shared" si="11"/>
        <v>0</v>
      </c>
      <c r="E30" s="442">
        <f t="shared" si="13"/>
        <v>0</v>
      </c>
      <c r="F30" s="442">
        <f t="shared" si="9"/>
        <v>0</v>
      </c>
      <c r="G30" s="442">
        <f t="shared" si="14"/>
        <v>0</v>
      </c>
      <c r="H30" s="445"/>
      <c r="I30" s="445"/>
      <c r="J30" s="445"/>
      <c r="K30" s="445"/>
      <c r="L30" s="442">
        <f t="shared" si="12"/>
        <v>0</v>
      </c>
      <c r="M30" s="445"/>
      <c r="N30" s="445"/>
      <c r="O30" s="445"/>
      <c r="P30" s="446"/>
      <c r="Q30" s="463">
        <f t="shared" si="1"/>
        <v>0</v>
      </c>
      <c r="R30" s="464">
        <f t="shared" si="7"/>
        <v>0</v>
      </c>
      <c r="S30" s="464">
        <f t="shared" si="2"/>
        <v>0</v>
      </c>
      <c r="T30" s="464">
        <f t="shared" si="3"/>
        <v>0</v>
      </c>
      <c r="U30" s="464">
        <f t="shared" si="8"/>
        <v>0</v>
      </c>
      <c r="V30" s="464">
        <f t="shared" si="4"/>
        <v>0</v>
      </c>
      <c r="W30" s="464">
        <f t="shared" si="5"/>
        <v>0</v>
      </c>
      <c r="X30" s="465">
        <f t="shared" si="6"/>
        <v>0</v>
      </c>
    </row>
    <row r="31" spans="1:24" ht="15.6">
      <c r="A31" s="439">
        <v>23</v>
      </c>
      <c r="B31" s="444" t="s">
        <v>1539</v>
      </c>
      <c r="C31" s="445"/>
      <c r="D31" s="441">
        <f t="shared" si="11"/>
        <v>0</v>
      </c>
      <c r="E31" s="442">
        <f t="shared" si="13"/>
        <v>0</v>
      </c>
      <c r="F31" s="442">
        <f t="shared" si="9"/>
        <v>0</v>
      </c>
      <c r="G31" s="442">
        <f t="shared" si="14"/>
        <v>0</v>
      </c>
      <c r="H31" s="445"/>
      <c r="I31" s="445"/>
      <c r="J31" s="445"/>
      <c r="K31" s="445"/>
      <c r="L31" s="442">
        <f t="shared" si="12"/>
        <v>0</v>
      </c>
      <c r="M31" s="445"/>
      <c r="N31" s="445"/>
      <c r="O31" s="445"/>
      <c r="P31" s="446"/>
      <c r="Q31" s="463">
        <f t="shared" si="1"/>
        <v>0</v>
      </c>
      <c r="R31" s="464">
        <f t="shared" si="7"/>
        <v>0</v>
      </c>
      <c r="S31" s="464">
        <f t="shared" si="2"/>
        <v>0</v>
      </c>
      <c r="T31" s="464">
        <f t="shared" si="3"/>
        <v>0</v>
      </c>
      <c r="U31" s="464">
        <f t="shared" si="8"/>
        <v>0</v>
      </c>
      <c r="V31" s="464">
        <f t="shared" si="4"/>
        <v>0</v>
      </c>
      <c r="W31" s="464">
        <f t="shared" si="5"/>
        <v>0</v>
      </c>
      <c r="X31" s="465">
        <f t="shared" si="6"/>
        <v>0</v>
      </c>
    </row>
    <row r="32" spans="1:24" ht="15.6">
      <c r="A32" s="439">
        <v>24</v>
      </c>
      <c r="B32" s="447" t="s">
        <v>1540</v>
      </c>
      <c r="C32" s="445"/>
      <c r="D32" s="441">
        <f t="shared" si="11"/>
        <v>0</v>
      </c>
      <c r="E32" s="442">
        <f t="shared" si="13"/>
        <v>0</v>
      </c>
      <c r="F32" s="442">
        <f t="shared" si="9"/>
        <v>0</v>
      </c>
      <c r="G32" s="442">
        <f t="shared" si="14"/>
        <v>0</v>
      </c>
      <c r="H32" s="445"/>
      <c r="I32" s="445"/>
      <c r="J32" s="445"/>
      <c r="K32" s="445"/>
      <c r="L32" s="442">
        <f t="shared" si="12"/>
        <v>0</v>
      </c>
      <c r="M32" s="445"/>
      <c r="N32" s="445"/>
      <c r="O32" s="445"/>
      <c r="P32" s="446"/>
      <c r="Q32" s="463">
        <f t="shared" si="1"/>
        <v>0</v>
      </c>
      <c r="R32" s="464">
        <f t="shared" si="7"/>
        <v>0</v>
      </c>
      <c r="S32" s="464">
        <f t="shared" si="2"/>
        <v>0</v>
      </c>
      <c r="T32" s="464">
        <f t="shared" si="3"/>
        <v>0</v>
      </c>
      <c r="U32" s="464">
        <f t="shared" si="8"/>
        <v>0</v>
      </c>
      <c r="V32" s="464">
        <f t="shared" si="4"/>
        <v>0</v>
      </c>
      <c r="W32" s="464">
        <f t="shared" si="5"/>
        <v>0</v>
      </c>
      <c r="X32" s="465">
        <f t="shared" si="6"/>
        <v>0</v>
      </c>
    </row>
    <row r="33" spans="1:24" ht="31.2">
      <c r="A33" s="439">
        <v>25</v>
      </c>
      <c r="B33" s="448" t="s">
        <v>1549</v>
      </c>
      <c r="C33" s="441">
        <f>SUM(C9,C19,C20,C22,C23,C24,C25,C26,C28,C29,C30)</f>
        <v>0</v>
      </c>
      <c r="D33" s="441">
        <f t="shared" si="11"/>
        <v>0</v>
      </c>
      <c r="E33" s="442">
        <f t="shared" si="13"/>
        <v>0</v>
      </c>
      <c r="F33" s="442">
        <f t="shared" si="9"/>
        <v>0</v>
      </c>
      <c r="G33" s="441">
        <f t="shared" ref="G33:P33" si="15">SUM(G9,G19,G20,G22,G23,G24,G25,G26,G28,G29,G30)</f>
        <v>0</v>
      </c>
      <c r="H33" s="441">
        <f t="shared" si="15"/>
        <v>0</v>
      </c>
      <c r="I33" s="441">
        <f>SUM(I9,I19,I20,I22,I23,I24,I25,I26,I28,I29,I30)</f>
        <v>0</v>
      </c>
      <c r="J33" s="441">
        <f t="shared" si="15"/>
        <v>0</v>
      </c>
      <c r="K33" s="441">
        <f t="shared" si="15"/>
        <v>0</v>
      </c>
      <c r="L33" s="441">
        <f t="shared" si="15"/>
        <v>0</v>
      </c>
      <c r="M33" s="441">
        <f t="shared" si="15"/>
        <v>0</v>
      </c>
      <c r="N33" s="441">
        <f t="shared" si="15"/>
        <v>0</v>
      </c>
      <c r="O33" s="441">
        <f t="shared" si="15"/>
        <v>0</v>
      </c>
      <c r="P33" s="443">
        <f t="shared" si="15"/>
        <v>0</v>
      </c>
      <c r="Q33" s="463">
        <f t="shared" si="1"/>
        <v>0</v>
      </c>
      <c r="R33" s="464">
        <f t="shared" si="7"/>
        <v>0</v>
      </c>
      <c r="S33" s="464">
        <f t="shared" si="2"/>
        <v>0</v>
      </c>
      <c r="T33" s="464">
        <f t="shared" si="3"/>
        <v>0</v>
      </c>
      <c r="U33" s="464">
        <f t="shared" si="8"/>
        <v>0</v>
      </c>
      <c r="V33" s="464">
        <f t="shared" si="4"/>
        <v>0</v>
      </c>
      <c r="W33" s="464">
        <f t="shared" si="5"/>
        <v>0</v>
      </c>
      <c r="X33" s="465">
        <f t="shared" si="6"/>
        <v>0</v>
      </c>
    </row>
    <row r="34" spans="1:24" ht="15.6">
      <c r="A34" s="439">
        <v>26</v>
      </c>
      <c r="B34" s="447" t="s">
        <v>1541</v>
      </c>
      <c r="C34" s="441">
        <f>C14+C21+C27+C31</f>
        <v>0</v>
      </c>
      <c r="D34" s="441">
        <f t="shared" si="11"/>
        <v>0</v>
      </c>
      <c r="E34" s="442">
        <f t="shared" si="13"/>
        <v>0</v>
      </c>
      <c r="F34" s="442">
        <f t="shared" si="9"/>
        <v>0</v>
      </c>
      <c r="G34" s="441">
        <f t="shared" ref="G34:P34" si="16">G14+G21+G27+G31</f>
        <v>0</v>
      </c>
      <c r="H34" s="441">
        <f t="shared" si="16"/>
        <v>0</v>
      </c>
      <c r="I34" s="441">
        <f>I14+I21+I27+I31</f>
        <v>0</v>
      </c>
      <c r="J34" s="441">
        <f t="shared" si="16"/>
        <v>0</v>
      </c>
      <c r="K34" s="441">
        <f t="shared" si="16"/>
        <v>0</v>
      </c>
      <c r="L34" s="441">
        <f t="shared" si="16"/>
        <v>0</v>
      </c>
      <c r="M34" s="441">
        <f t="shared" si="16"/>
        <v>0</v>
      </c>
      <c r="N34" s="441">
        <f t="shared" si="16"/>
        <v>0</v>
      </c>
      <c r="O34" s="441">
        <f t="shared" si="16"/>
        <v>0</v>
      </c>
      <c r="P34" s="443">
        <f t="shared" si="16"/>
        <v>0</v>
      </c>
      <c r="Q34" s="463">
        <f t="shared" si="1"/>
        <v>0</v>
      </c>
      <c r="R34" s="464">
        <f t="shared" si="7"/>
        <v>0</v>
      </c>
      <c r="S34" s="464">
        <f t="shared" si="2"/>
        <v>0</v>
      </c>
      <c r="T34" s="464">
        <f t="shared" si="3"/>
        <v>0</v>
      </c>
      <c r="U34" s="464">
        <f t="shared" si="8"/>
        <v>0</v>
      </c>
      <c r="V34" s="464">
        <f t="shared" si="4"/>
        <v>0</v>
      </c>
      <c r="W34" s="464">
        <f t="shared" si="5"/>
        <v>0</v>
      </c>
      <c r="X34" s="465">
        <f t="shared" si="6"/>
        <v>0</v>
      </c>
    </row>
    <row r="35" spans="1:24" ht="16.2" thickBot="1">
      <c r="A35" s="439">
        <v>27</v>
      </c>
      <c r="B35" s="449" t="s">
        <v>1542</v>
      </c>
      <c r="C35" s="450">
        <f>C33+C34</f>
        <v>0</v>
      </c>
      <c r="D35" s="450">
        <f t="shared" si="11"/>
        <v>0</v>
      </c>
      <c r="E35" s="442">
        <f t="shared" si="13"/>
        <v>0</v>
      </c>
      <c r="F35" s="442">
        <f t="shared" si="9"/>
        <v>0</v>
      </c>
      <c r="G35" s="450">
        <f t="shared" ref="G35:P35" si="17">G33+G34</f>
        <v>0</v>
      </c>
      <c r="H35" s="450">
        <f t="shared" si="17"/>
        <v>0</v>
      </c>
      <c r="I35" s="450">
        <f>I33+I34</f>
        <v>0</v>
      </c>
      <c r="J35" s="450">
        <f t="shared" si="17"/>
        <v>0</v>
      </c>
      <c r="K35" s="450">
        <f t="shared" si="17"/>
        <v>0</v>
      </c>
      <c r="L35" s="450">
        <f t="shared" si="17"/>
        <v>0</v>
      </c>
      <c r="M35" s="450">
        <f t="shared" si="17"/>
        <v>0</v>
      </c>
      <c r="N35" s="450">
        <f t="shared" si="17"/>
        <v>0</v>
      </c>
      <c r="O35" s="450">
        <f t="shared" si="17"/>
        <v>0</v>
      </c>
      <c r="P35" s="451">
        <f t="shared" si="17"/>
        <v>0</v>
      </c>
      <c r="Q35" s="466">
        <f t="shared" si="1"/>
        <v>0</v>
      </c>
      <c r="R35" s="464">
        <f t="shared" si="7"/>
        <v>0</v>
      </c>
      <c r="S35" s="467">
        <f t="shared" si="2"/>
        <v>0</v>
      </c>
      <c r="T35" s="467">
        <f t="shared" si="3"/>
        <v>0</v>
      </c>
      <c r="U35" s="464">
        <f t="shared" si="8"/>
        <v>0</v>
      </c>
      <c r="V35" s="467">
        <f t="shared" si="4"/>
        <v>0</v>
      </c>
      <c r="W35" s="467">
        <f t="shared" si="5"/>
        <v>0</v>
      </c>
      <c r="X35" s="468">
        <f t="shared" si="6"/>
        <v>0</v>
      </c>
    </row>
    <row r="36" spans="1:24">
      <c r="A36" s="433"/>
      <c r="B36" s="469"/>
      <c r="C36" s="469"/>
      <c r="D36" s="469"/>
      <c r="E36" s="469"/>
      <c r="F36" s="469"/>
      <c r="G36" s="469"/>
      <c r="H36" s="469"/>
      <c r="I36" s="469"/>
      <c r="J36" s="469"/>
      <c r="K36" s="469"/>
      <c r="L36" s="469"/>
      <c r="M36" s="469"/>
      <c r="N36" s="469"/>
      <c r="O36" s="469"/>
      <c r="P36" s="469"/>
      <c r="Q36" s="458"/>
      <c r="R36" s="458"/>
      <c r="S36" s="458"/>
      <c r="T36" s="458"/>
      <c r="U36" s="458"/>
      <c r="V36" s="458"/>
      <c r="W36" s="458"/>
      <c r="X36" s="458"/>
    </row>
    <row r="37" spans="1:24" ht="15.6">
      <c r="A37" s="452"/>
      <c r="B37" s="453" t="s">
        <v>1543</v>
      </c>
      <c r="C37" s="454"/>
      <c r="D37" s="454"/>
      <c r="E37" s="454"/>
      <c r="F37" s="454"/>
      <c r="G37" s="454"/>
      <c r="H37" s="454"/>
      <c r="I37" s="454"/>
      <c r="J37" s="454"/>
      <c r="K37" s="454"/>
      <c r="L37" s="454"/>
      <c r="M37" s="454"/>
      <c r="N37" s="454"/>
      <c r="O37" s="454"/>
      <c r="P37" s="454"/>
      <c r="Q37" s="455"/>
      <c r="R37" s="455"/>
      <c r="S37" s="455"/>
      <c r="T37" s="455"/>
      <c r="U37" s="455"/>
      <c r="V37" s="455"/>
      <c r="W37" s="455"/>
      <c r="X37" s="455"/>
    </row>
    <row r="38" spans="1:24" ht="15.6">
      <c r="A38" s="452"/>
      <c r="B38" s="453" t="s">
        <v>1544</v>
      </c>
      <c r="C38" s="454"/>
      <c r="D38" s="454"/>
      <c r="E38" s="454"/>
      <c r="F38" s="454"/>
      <c r="G38" s="454"/>
      <c r="H38" s="454"/>
      <c r="I38" s="454"/>
      <c r="J38" s="454"/>
      <c r="K38" s="454"/>
      <c r="L38" s="454"/>
      <c r="M38" s="454"/>
      <c r="N38" s="454"/>
      <c r="O38" s="454"/>
      <c r="P38" s="454"/>
      <c r="Q38" s="455"/>
      <c r="R38" s="455"/>
      <c r="S38" s="455"/>
      <c r="T38" s="455"/>
      <c r="U38" s="455"/>
      <c r="V38" s="455"/>
      <c r="W38" s="455"/>
      <c r="X38" s="455"/>
    </row>
    <row r="39" spans="1:24" ht="15.6">
      <c r="A39" s="452"/>
      <c r="B39" s="454" t="s">
        <v>1545</v>
      </c>
      <c r="C39" s="454"/>
      <c r="D39" s="454"/>
      <c r="E39" s="454"/>
      <c r="F39" s="454"/>
      <c r="G39" s="454"/>
      <c r="H39" s="454"/>
      <c r="I39" s="454"/>
      <c r="J39" s="454"/>
      <c r="K39" s="454"/>
      <c r="L39" s="454"/>
      <c r="M39" s="454"/>
      <c r="N39" s="454"/>
      <c r="O39" s="454"/>
      <c r="P39" s="454"/>
      <c r="Q39" s="455"/>
      <c r="R39" s="455"/>
      <c r="S39" s="455"/>
      <c r="T39" s="455"/>
      <c r="U39" s="455"/>
      <c r="V39" s="455"/>
      <c r="W39" s="455"/>
      <c r="X39" s="455"/>
    </row>
    <row r="40" spans="1:24" ht="15.6">
      <c r="A40" s="452"/>
      <c r="B40" s="454" t="s">
        <v>512</v>
      </c>
      <c r="C40" s="454"/>
      <c r="D40" s="454"/>
      <c r="E40" s="454"/>
      <c r="F40" s="454"/>
      <c r="G40" s="454"/>
      <c r="H40" s="454"/>
      <c r="I40" s="454"/>
      <c r="J40" s="454"/>
      <c r="K40" s="454"/>
      <c r="L40" s="454"/>
      <c r="M40" s="454"/>
      <c r="N40" s="454"/>
      <c r="O40" s="454"/>
      <c r="P40" s="454"/>
      <c r="Q40" s="455"/>
      <c r="R40" s="455"/>
      <c r="S40" s="455"/>
      <c r="T40" s="455"/>
      <c r="U40" s="455"/>
      <c r="V40" s="455"/>
      <c r="W40" s="455"/>
      <c r="X40" s="455"/>
    </row>
    <row r="41" spans="1:24" ht="15.6">
      <c r="A41" s="452"/>
      <c r="B41" s="456" t="s">
        <v>3668</v>
      </c>
      <c r="C41" s="454"/>
      <c r="D41" s="454"/>
      <c r="E41" s="454"/>
      <c r="F41" s="454"/>
      <c r="G41" s="454"/>
      <c r="H41" s="454"/>
      <c r="I41" s="454"/>
      <c r="J41" s="454"/>
      <c r="K41" s="454"/>
      <c r="L41" s="454"/>
      <c r="M41" s="454"/>
      <c r="N41" s="454"/>
      <c r="O41" s="454"/>
      <c r="P41" s="454"/>
      <c r="Q41" s="455"/>
      <c r="R41" s="455"/>
      <c r="S41" s="455"/>
      <c r="T41" s="455"/>
      <c r="U41" s="455"/>
      <c r="V41" s="455"/>
      <c r="W41" s="455"/>
      <c r="X41" s="455"/>
    </row>
    <row r="42" spans="1:24" ht="15.6">
      <c r="A42" s="452"/>
      <c r="B42" s="457" t="s">
        <v>1401</v>
      </c>
      <c r="C42" s="457"/>
      <c r="D42" s="457"/>
      <c r="E42" s="457"/>
      <c r="F42" s="457"/>
      <c r="G42" s="457"/>
      <c r="H42" s="457"/>
      <c r="I42" s="457"/>
      <c r="J42" s="457"/>
      <c r="K42" s="454"/>
      <c r="L42" s="454"/>
      <c r="M42" s="454"/>
      <c r="N42" s="454"/>
      <c r="O42" s="454"/>
      <c r="P42" s="454"/>
      <c r="Q42" s="455"/>
      <c r="R42" s="455"/>
      <c r="S42" s="455"/>
      <c r="T42" s="455"/>
      <c r="U42" s="455"/>
      <c r="V42" s="455"/>
      <c r="W42" s="455"/>
      <c r="X42" s="455"/>
    </row>
    <row r="43" spans="1:24" ht="15.6">
      <c r="A43" s="452"/>
      <c r="B43" s="453" t="s">
        <v>1402</v>
      </c>
      <c r="C43" s="453"/>
      <c r="D43" s="453"/>
      <c r="E43" s="453"/>
      <c r="F43" s="453"/>
      <c r="G43" s="453"/>
      <c r="H43" s="453"/>
      <c r="I43" s="453"/>
      <c r="J43" s="453"/>
      <c r="K43" s="454"/>
      <c r="L43" s="454"/>
      <c r="M43" s="454"/>
      <c r="N43" s="454"/>
      <c r="O43" s="454"/>
      <c r="P43" s="454"/>
      <c r="Q43" s="455"/>
      <c r="R43" s="455"/>
      <c r="S43" s="455"/>
      <c r="T43" s="455"/>
      <c r="U43" s="455"/>
      <c r="V43" s="455"/>
      <c r="W43" s="455"/>
      <c r="X43" s="455"/>
    </row>
    <row r="44" spans="1:24" ht="15.6">
      <c r="A44" s="452"/>
      <c r="B44" s="453"/>
      <c r="C44" s="453"/>
      <c r="D44" s="453"/>
      <c r="E44" s="453"/>
      <c r="F44" s="453"/>
      <c r="G44" s="453"/>
      <c r="H44" s="453"/>
      <c r="I44" s="453"/>
      <c r="J44" s="453"/>
      <c r="K44" s="454"/>
      <c r="L44" s="454"/>
      <c r="M44" s="454"/>
      <c r="N44" s="454"/>
      <c r="O44" s="454"/>
      <c r="P44" s="454"/>
      <c r="Q44" s="455"/>
      <c r="R44" s="455"/>
      <c r="S44" s="455"/>
      <c r="T44" s="455"/>
      <c r="U44" s="455"/>
      <c r="V44" s="455"/>
      <c r="W44" s="455"/>
      <c r="X44" s="455"/>
    </row>
    <row r="45" spans="1:24">
      <c r="A45" s="433"/>
      <c r="B45" s="469"/>
      <c r="C45" s="469"/>
      <c r="D45" s="469"/>
      <c r="E45" s="469"/>
      <c r="F45" s="469"/>
      <c r="G45" s="469"/>
      <c r="H45" s="469"/>
      <c r="I45" s="469"/>
      <c r="J45" s="469"/>
      <c r="K45" s="469"/>
      <c r="L45" s="469"/>
      <c r="M45" s="469"/>
      <c r="N45" s="469"/>
      <c r="O45" s="469"/>
      <c r="P45" s="469"/>
      <c r="Q45" s="458"/>
      <c r="R45" s="458"/>
      <c r="S45" s="458"/>
      <c r="T45" s="458"/>
      <c r="U45" s="458"/>
      <c r="V45" s="458"/>
      <c r="W45" s="458"/>
      <c r="X45" s="458"/>
    </row>
    <row r="46" spans="1:24">
      <c r="A46" s="433"/>
      <c r="B46" s="469"/>
      <c r="C46" s="469"/>
      <c r="D46" s="469"/>
      <c r="E46" s="469"/>
      <c r="F46" s="469"/>
      <c r="G46" s="469"/>
      <c r="H46" s="469"/>
      <c r="I46" s="469"/>
      <c r="J46" s="469"/>
      <c r="K46" s="469"/>
      <c r="L46" s="469"/>
      <c r="M46" s="469"/>
      <c r="N46" s="469"/>
      <c r="O46" s="469"/>
      <c r="P46" s="469"/>
      <c r="Q46" s="458"/>
      <c r="R46" s="458"/>
      <c r="S46" s="458"/>
      <c r="T46" s="458"/>
      <c r="U46" s="458"/>
      <c r="V46" s="458"/>
      <c r="W46" s="458"/>
      <c r="X46" s="458"/>
    </row>
  </sheetData>
  <sheetProtection algorithmName="SHA-512" hashValue="VT5IAUF0MAXpHx6o4wAm5DzGoWIGnaH2czRIPIgidBNsuxuvK81NyesCM8IVMK/DB7Y2H1iaYORERTjgaHLdxg==" saltValue="vt9Y2jlsY8pg6RuTDOIumA==" spinCount="100000" sheet="1" objects="1" scenarios="1"/>
  <mergeCells count="23">
    <mergeCell ref="H6:H7"/>
    <mergeCell ref="I6:I7"/>
    <mergeCell ref="Q7:X7"/>
    <mergeCell ref="G5:J5"/>
    <mergeCell ref="K5:K7"/>
    <mergeCell ref="L5:O5"/>
    <mergeCell ref="P5:P7"/>
    <mergeCell ref="D1:P1"/>
    <mergeCell ref="A2:P2"/>
    <mergeCell ref="B3:P3"/>
    <mergeCell ref="B4:J4"/>
    <mergeCell ref="A5:A7"/>
    <mergeCell ref="L6:L7"/>
    <mergeCell ref="J6:J7"/>
    <mergeCell ref="M6:M7"/>
    <mergeCell ref="N6:N7"/>
    <mergeCell ref="B5:B7"/>
    <mergeCell ref="C5:C7"/>
    <mergeCell ref="E5:E7"/>
    <mergeCell ref="F5:F7"/>
    <mergeCell ref="D5:D7"/>
    <mergeCell ref="O6:O7"/>
    <mergeCell ref="G6:G7"/>
  </mergeCells>
  <pageMargins left="0.7" right="0.7" top="0.75" bottom="0.75" header="0.3" footer="0.3"/>
</worksheet>
</file>

<file path=xl/worksheets/sheet15.xml><?xml version="1.0" encoding="utf-8"?>
<worksheet xmlns="http://schemas.openxmlformats.org/spreadsheetml/2006/main" xmlns:r="http://schemas.openxmlformats.org/officeDocument/2006/relationships">
  <sheetPr>
    <tabColor rgb="FF92D050"/>
  </sheetPr>
  <dimension ref="A1:P40"/>
  <sheetViews>
    <sheetView view="pageBreakPreview" zoomScale="70" zoomScaleNormal="100" zoomScaleSheetLayoutView="70" workbookViewId="0"/>
  </sheetViews>
  <sheetFormatPr defaultColWidth="9.109375" defaultRowHeight="13.2"/>
  <cols>
    <col min="1" max="1" width="10.109375" style="58" customWidth="1"/>
    <col min="2" max="2" width="39.109375" style="58" customWidth="1"/>
    <col min="3" max="3" width="6.6640625" style="58" customWidth="1"/>
    <col min="4" max="4" width="9.5546875" style="58" customWidth="1"/>
    <col min="5" max="5" width="6.6640625" style="58" customWidth="1"/>
    <col min="6" max="6" width="10.33203125" style="58" customWidth="1"/>
    <col min="7" max="7" width="7.44140625" style="58" customWidth="1"/>
    <col min="8" max="8" width="6.109375" style="58" customWidth="1"/>
    <col min="9" max="9" width="10.109375" style="58" customWidth="1"/>
    <col min="10" max="10" width="8.109375" style="58" customWidth="1"/>
    <col min="11" max="11" width="8.6640625" style="58" customWidth="1"/>
    <col min="12" max="12" width="7.33203125" style="58" customWidth="1"/>
    <col min="13" max="13" width="9.5546875" style="58" customWidth="1"/>
    <col min="14" max="14" width="7.33203125" style="58" customWidth="1"/>
    <col min="15" max="15" width="8.33203125" style="58" customWidth="1"/>
    <col min="16" max="16" width="13.33203125" style="58" customWidth="1"/>
    <col min="17" max="16384" width="9.109375" style="58"/>
  </cols>
  <sheetData>
    <row r="1" spans="1:16" ht="13.8">
      <c r="A1" s="154"/>
      <c r="B1" s="814"/>
      <c r="C1" s="815"/>
      <c r="D1" s="815"/>
      <c r="E1" s="815"/>
      <c r="F1" s="815"/>
      <c r="G1" s="815"/>
      <c r="H1" s="815"/>
      <c r="I1" s="815"/>
      <c r="J1" s="1217" t="s">
        <v>5137</v>
      </c>
      <c r="K1" s="1218"/>
      <c r="L1" s="1218"/>
      <c r="M1" s="1218"/>
      <c r="N1" s="1218"/>
      <c r="O1" s="1218"/>
      <c r="P1" s="1218"/>
    </row>
    <row r="2" spans="1:16" ht="4.5" customHeight="1">
      <c r="A2" s="154"/>
      <c r="B2" s="154"/>
      <c r="C2" s="816"/>
      <c r="D2" s="816"/>
      <c r="E2" s="816"/>
      <c r="F2" s="816"/>
      <c r="G2" s="816"/>
      <c r="H2" s="816"/>
      <c r="I2" s="816"/>
      <c r="J2" s="154"/>
      <c r="K2" s="817"/>
      <c r="L2" s="154"/>
      <c r="M2" s="154"/>
      <c r="N2" s="154"/>
      <c r="O2" s="154"/>
      <c r="P2" s="154"/>
    </row>
    <row r="3" spans="1:16" s="59" customFormat="1" ht="18" customHeight="1">
      <c r="A3" s="818"/>
      <c r="B3" s="1219" t="s">
        <v>5136</v>
      </c>
      <c r="C3" s="1220"/>
      <c r="D3" s="1220"/>
      <c r="E3" s="1220"/>
      <c r="F3" s="1220"/>
      <c r="G3" s="1220"/>
      <c r="H3" s="1220"/>
      <c r="I3" s="1220"/>
      <c r="J3" s="1220"/>
      <c r="K3" s="1220"/>
      <c r="L3" s="1220"/>
      <c r="M3" s="1220"/>
      <c r="N3" s="1220"/>
      <c r="O3" s="1220"/>
      <c r="P3" s="1220"/>
    </row>
    <row r="4" spans="1:16" s="59" customFormat="1" ht="18.75" customHeight="1">
      <c r="A4" s="819"/>
      <c r="B4" s="1219" t="s">
        <v>3318</v>
      </c>
      <c r="C4" s="1220"/>
      <c r="D4" s="1220"/>
      <c r="E4" s="1220"/>
      <c r="F4" s="1220"/>
      <c r="G4" s="1220"/>
      <c r="H4" s="1220"/>
      <c r="I4" s="1220"/>
      <c r="J4" s="1220"/>
      <c r="K4" s="1220"/>
      <c r="L4" s="1220"/>
      <c r="M4" s="1220"/>
      <c r="N4" s="1220"/>
      <c r="O4" s="1220"/>
      <c r="P4" s="1220"/>
    </row>
    <row r="5" spans="1:16" s="59" customFormat="1" ht="6.75" customHeight="1">
      <c r="A5" s="819"/>
      <c r="B5" s="819"/>
      <c r="C5" s="820"/>
      <c r="D5" s="820"/>
      <c r="E5" s="820"/>
      <c r="F5" s="820"/>
      <c r="G5" s="820"/>
      <c r="H5" s="820"/>
      <c r="I5" s="820"/>
      <c r="J5" s="820"/>
      <c r="K5" s="820"/>
      <c r="L5" s="819"/>
      <c r="M5" s="819"/>
      <c r="N5" s="819"/>
      <c r="O5" s="819"/>
      <c r="P5" s="819"/>
    </row>
    <row r="6" spans="1:16" s="59" customFormat="1" ht="18">
      <c r="A6" s="819"/>
      <c r="B6" s="1221" t="s">
        <v>3656</v>
      </c>
      <c r="C6" s="1220"/>
      <c r="D6" s="1220"/>
      <c r="E6" s="1220"/>
      <c r="F6" s="1220"/>
      <c r="G6" s="1220"/>
      <c r="H6" s="1220"/>
      <c r="I6" s="1220"/>
      <c r="J6" s="1220"/>
      <c r="K6" s="1220"/>
      <c r="L6" s="1220"/>
      <c r="M6" s="1220"/>
      <c r="N6" s="1220"/>
      <c r="O6" s="1220"/>
      <c r="P6" s="819"/>
    </row>
    <row r="7" spans="1:16" ht="3" customHeight="1">
      <c r="A7" s="154"/>
      <c r="B7" s="154"/>
      <c r="C7" s="154"/>
      <c r="D7" s="154"/>
      <c r="E7" s="154"/>
      <c r="F7" s="154"/>
      <c r="G7" s="154"/>
      <c r="H7" s="154"/>
      <c r="I7" s="154"/>
      <c r="J7" s="154"/>
      <c r="K7" s="154"/>
      <c r="L7" s="154"/>
      <c r="M7" s="154"/>
      <c r="N7" s="154"/>
      <c r="O7" s="154"/>
      <c r="P7" s="154"/>
    </row>
    <row r="8" spans="1:16" s="60" customFormat="1" ht="15.6">
      <c r="A8" s="1222" t="s">
        <v>261</v>
      </c>
      <c r="B8" s="1223" t="s">
        <v>262</v>
      </c>
      <c r="C8" s="1206" t="s">
        <v>263</v>
      </c>
      <c r="D8" s="1206"/>
      <c r="E8" s="1206"/>
      <c r="F8" s="1206"/>
      <c r="G8" s="1206"/>
      <c r="H8" s="1206" t="s">
        <v>264</v>
      </c>
      <c r="I8" s="1206"/>
      <c r="J8" s="1206"/>
      <c r="K8" s="1206"/>
      <c r="L8" s="1206"/>
      <c r="M8" s="1206"/>
      <c r="N8" s="1206"/>
      <c r="O8" s="1206"/>
      <c r="P8" s="1206"/>
    </row>
    <row r="9" spans="1:16" s="60" customFormat="1" ht="15" customHeight="1">
      <c r="A9" s="1222"/>
      <c r="B9" s="1223"/>
      <c r="C9" s="1224" t="s">
        <v>265</v>
      </c>
      <c r="D9" s="1225" t="s">
        <v>266</v>
      </c>
      <c r="E9" s="1206" t="s">
        <v>267</v>
      </c>
      <c r="F9" s="1207" t="s">
        <v>268</v>
      </c>
      <c r="G9" s="1206" t="s">
        <v>269</v>
      </c>
      <c r="H9" s="1209" t="s">
        <v>270</v>
      </c>
      <c r="I9" s="1210"/>
      <c r="J9" s="1210"/>
      <c r="K9" s="1211"/>
      <c r="L9" s="1206" t="s">
        <v>271</v>
      </c>
      <c r="M9" s="1206"/>
      <c r="N9" s="1206"/>
      <c r="O9" s="1206"/>
      <c r="P9" s="1206"/>
    </row>
    <row r="10" spans="1:16" s="60" customFormat="1" ht="61.5" customHeight="1">
      <c r="A10" s="1222"/>
      <c r="B10" s="1223"/>
      <c r="C10" s="1224"/>
      <c r="D10" s="1226"/>
      <c r="E10" s="1206"/>
      <c r="F10" s="1208"/>
      <c r="G10" s="1206"/>
      <c r="H10" s="821" t="s">
        <v>265</v>
      </c>
      <c r="I10" s="821" t="s">
        <v>266</v>
      </c>
      <c r="J10" s="822" t="s">
        <v>267</v>
      </c>
      <c r="K10" s="822" t="s">
        <v>272</v>
      </c>
      <c r="L10" s="821" t="s">
        <v>265</v>
      </c>
      <c r="M10" s="821" t="s">
        <v>266</v>
      </c>
      <c r="N10" s="821" t="s">
        <v>267</v>
      </c>
      <c r="O10" s="822" t="s">
        <v>272</v>
      </c>
      <c r="P10" s="822" t="s">
        <v>269</v>
      </c>
    </row>
    <row r="11" spans="1:16" s="60" customFormat="1" ht="18" customHeight="1">
      <c r="A11" s="823"/>
      <c r="B11" s="812" t="s">
        <v>273</v>
      </c>
      <c r="C11" s="812" t="s">
        <v>274</v>
      </c>
      <c r="D11" s="812" t="s">
        <v>275</v>
      </c>
      <c r="E11" s="812" t="s">
        <v>276</v>
      </c>
      <c r="F11" s="812" t="s">
        <v>277</v>
      </c>
      <c r="G11" s="812" t="s">
        <v>278</v>
      </c>
      <c r="H11" s="812" t="s">
        <v>279</v>
      </c>
      <c r="I11" s="812" t="s">
        <v>280</v>
      </c>
      <c r="J11" s="812" t="s">
        <v>1552</v>
      </c>
      <c r="K11" s="822" t="s">
        <v>281</v>
      </c>
      <c r="L11" s="821" t="s">
        <v>282</v>
      </c>
      <c r="M11" s="821" t="s">
        <v>283</v>
      </c>
      <c r="N11" s="821" t="s">
        <v>284</v>
      </c>
      <c r="O11" s="822" t="s">
        <v>285</v>
      </c>
      <c r="P11" s="822" t="s">
        <v>286</v>
      </c>
    </row>
    <row r="12" spans="1:16" s="60" customFormat="1" ht="24.75" customHeight="1">
      <c r="A12" s="823">
        <v>1</v>
      </c>
      <c r="B12" s="824" t="s">
        <v>287</v>
      </c>
      <c r="C12" s="825"/>
      <c r="D12" s="844">
        <f>SUM(D14:D25)</f>
        <v>0</v>
      </c>
      <c r="E12" s="845">
        <f>E13+E20+E25</f>
        <v>0</v>
      </c>
      <c r="F12" s="826"/>
      <c r="G12" s="846">
        <f>SUM(G23:G25)</f>
        <v>0</v>
      </c>
      <c r="H12" s="825"/>
      <c r="I12" s="844">
        <f>SUM(I14:I25)</f>
        <v>0</v>
      </c>
      <c r="J12" s="845">
        <f>J13+J25</f>
        <v>0</v>
      </c>
      <c r="K12" s="826"/>
      <c r="L12" s="825"/>
      <c r="M12" s="844">
        <f>SUM(M14:M25)</f>
        <v>0</v>
      </c>
      <c r="N12" s="845">
        <f>N13+N20+N25</f>
        <v>0</v>
      </c>
      <c r="O12" s="827"/>
      <c r="P12" s="846">
        <f>SUM(P23:P25)</f>
        <v>0</v>
      </c>
    </row>
    <row r="13" spans="1:16" s="60" customFormat="1" ht="33.75" customHeight="1">
      <c r="A13" s="823">
        <v>2</v>
      </c>
      <c r="B13" s="828" t="s">
        <v>288</v>
      </c>
      <c r="C13" s="829"/>
      <c r="D13" s="829"/>
      <c r="E13" s="830"/>
      <c r="F13" s="830"/>
      <c r="G13" s="830" t="s">
        <v>289</v>
      </c>
      <c r="H13" s="829"/>
      <c r="I13" s="829"/>
      <c r="J13" s="830"/>
      <c r="K13" s="830"/>
      <c r="L13" s="829"/>
      <c r="M13" s="831"/>
      <c r="N13" s="832"/>
      <c r="O13" s="832"/>
      <c r="P13" s="830" t="s">
        <v>289</v>
      </c>
    </row>
    <row r="14" spans="1:16" s="60" customFormat="1" ht="30.75" customHeight="1">
      <c r="A14" s="823">
        <v>3</v>
      </c>
      <c r="B14" s="833" t="s">
        <v>290</v>
      </c>
      <c r="C14" s="830" t="s">
        <v>289</v>
      </c>
      <c r="D14" s="831"/>
      <c r="E14" s="832"/>
      <c r="F14" s="832"/>
      <c r="G14" s="832" t="s">
        <v>289</v>
      </c>
      <c r="H14" s="830" t="s">
        <v>289</v>
      </c>
      <c r="I14" s="831"/>
      <c r="J14" s="832"/>
      <c r="K14" s="832"/>
      <c r="L14" s="830" t="s">
        <v>289</v>
      </c>
      <c r="M14" s="831"/>
      <c r="N14" s="832"/>
      <c r="O14" s="832"/>
      <c r="P14" s="830" t="s">
        <v>289</v>
      </c>
    </row>
    <row r="15" spans="1:16" s="60" customFormat="1" ht="15.6">
      <c r="A15" s="823">
        <v>4</v>
      </c>
      <c r="B15" s="834" t="s">
        <v>4639</v>
      </c>
      <c r="C15" s="832" t="s">
        <v>289</v>
      </c>
      <c r="D15" s="831"/>
      <c r="E15" s="832"/>
      <c r="F15" s="832"/>
      <c r="G15" s="832" t="s">
        <v>289</v>
      </c>
      <c r="H15" s="832" t="s">
        <v>289</v>
      </c>
      <c r="I15" s="831"/>
      <c r="J15" s="832"/>
      <c r="K15" s="832"/>
      <c r="L15" s="832" t="s">
        <v>289</v>
      </c>
      <c r="M15" s="831"/>
      <c r="N15" s="832"/>
      <c r="O15" s="832"/>
      <c r="P15" s="832" t="s">
        <v>289</v>
      </c>
    </row>
    <row r="16" spans="1:16" s="60" customFormat="1" ht="15.6">
      <c r="A16" s="823">
        <v>5</v>
      </c>
      <c r="B16" s="834" t="s">
        <v>291</v>
      </c>
      <c r="C16" s="832" t="s">
        <v>289</v>
      </c>
      <c r="D16" s="831"/>
      <c r="E16" s="832"/>
      <c r="F16" s="832"/>
      <c r="G16" s="832" t="s">
        <v>289</v>
      </c>
      <c r="H16" s="832" t="s">
        <v>289</v>
      </c>
      <c r="I16" s="831"/>
      <c r="J16" s="832"/>
      <c r="K16" s="832"/>
      <c r="L16" s="832" t="s">
        <v>289</v>
      </c>
      <c r="M16" s="831"/>
      <c r="N16" s="832"/>
      <c r="O16" s="832"/>
      <c r="P16" s="832" t="s">
        <v>289</v>
      </c>
    </row>
    <row r="17" spans="1:16" s="60" customFormat="1" ht="15.6">
      <c r="A17" s="823">
        <v>6</v>
      </c>
      <c r="B17" s="834" t="s">
        <v>292</v>
      </c>
      <c r="C17" s="832" t="s">
        <v>289</v>
      </c>
      <c r="D17" s="831"/>
      <c r="E17" s="832"/>
      <c r="F17" s="832"/>
      <c r="G17" s="832" t="s">
        <v>289</v>
      </c>
      <c r="H17" s="832" t="s">
        <v>289</v>
      </c>
      <c r="I17" s="831"/>
      <c r="J17" s="832"/>
      <c r="K17" s="832"/>
      <c r="L17" s="832" t="s">
        <v>289</v>
      </c>
      <c r="M17" s="831"/>
      <c r="N17" s="832"/>
      <c r="O17" s="832"/>
      <c r="P17" s="832" t="s">
        <v>289</v>
      </c>
    </row>
    <row r="18" spans="1:16" s="60" customFormat="1" ht="15.6">
      <c r="A18" s="823">
        <v>7</v>
      </c>
      <c r="B18" s="834" t="s">
        <v>293</v>
      </c>
      <c r="C18" s="832" t="s">
        <v>289</v>
      </c>
      <c r="D18" s="831"/>
      <c r="E18" s="832"/>
      <c r="F18" s="832"/>
      <c r="G18" s="832" t="s">
        <v>289</v>
      </c>
      <c r="H18" s="832" t="s">
        <v>289</v>
      </c>
      <c r="I18" s="831"/>
      <c r="J18" s="832"/>
      <c r="K18" s="832"/>
      <c r="L18" s="832" t="s">
        <v>289</v>
      </c>
      <c r="M18" s="831"/>
      <c r="N18" s="832"/>
      <c r="O18" s="832"/>
      <c r="P18" s="832" t="s">
        <v>289</v>
      </c>
    </row>
    <row r="19" spans="1:16" s="60" customFormat="1" ht="32.25" customHeight="1">
      <c r="A19" s="823">
        <v>8</v>
      </c>
      <c r="B19" s="834" t="s">
        <v>294</v>
      </c>
      <c r="C19" s="832" t="s">
        <v>289</v>
      </c>
      <c r="D19" s="831"/>
      <c r="E19" s="832"/>
      <c r="F19" s="832"/>
      <c r="G19" s="830" t="s">
        <v>289</v>
      </c>
      <c r="H19" s="832" t="s">
        <v>289</v>
      </c>
      <c r="I19" s="831"/>
      <c r="J19" s="832"/>
      <c r="K19" s="832"/>
      <c r="L19" s="832" t="s">
        <v>289</v>
      </c>
      <c r="M19" s="831"/>
      <c r="N19" s="832"/>
      <c r="O19" s="832"/>
      <c r="P19" s="830" t="s">
        <v>289</v>
      </c>
    </row>
    <row r="20" spans="1:16" s="60" customFormat="1" ht="15.75" customHeight="1">
      <c r="A20" s="823">
        <v>9</v>
      </c>
      <c r="B20" s="833" t="s">
        <v>295</v>
      </c>
      <c r="C20" s="830" t="s">
        <v>289</v>
      </c>
      <c r="D20" s="831"/>
      <c r="E20" s="832"/>
      <c r="F20" s="832"/>
      <c r="G20" s="832" t="s">
        <v>289</v>
      </c>
      <c r="H20" s="830" t="s">
        <v>289</v>
      </c>
      <c r="I20" s="831" t="s">
        <v>289</v>
      </c>
      <c r="J20" s="832" t="s">
        <v>289</v>
      </c>
      <c r="K20" s="832" t="s">
        <v>289</v>
      </c>
      <c r="L20" s="830" t="s">
        <v>289</v>
      </c>
      <c r="M20" s="831"/>
      <c r="N20" s="832"/>
      <c r="O20" s="832"/>
      <c r="P20" s="832" t="s">
        <v>289</v>
      </c>
    </row>
    <row r="21" spans="1:16" s="60" customFormat="1" ht="15" customHeight="1">
      <c r="A21" s="823">
        <v>10</v>
      </c>
      <c r="B21" s="833" t="s">
        <v>296</v>
      </c>
      <c r="C21" s="832" t="s">
        <v>289</v>
      </c>
      <c r="D21" s="831"/>
      <c r="E21" s="832" t="s">
        <v>289</v>
      </c>
      <c r="F21" s="832" t="s">
        <v>289</v>
      </c>
      <c r="G21" s="832" t="s">
        <v>289</v>
      </c>
      <c r="H21" s="832" t="s">
        <v>289</v>
      </c>
      <c r="I21" s="831"/>
      <c r="J21" s="832" t="s">
        <v>289</v>
      </c>
      <c r="K21" s="832" t="s">
        <v>289</v>
      </c>
      <c r="L21" s="832" t="s">
        <v>289</v>
      </c>
      <c r="M21" s="831"/>
      <c r="N21" s="832" t="s">
        <v>289</v>
      </c>
      <c r="O21" s="832" t="s">
        <v>289</v>
      </c>
      <c r="P21" s="832" t="s">
        <v>289</v>
      </c>
    </row>
    <row r="22" spans="1:16" s="60" customFormat="1" ht="15.75" customHeight="1">
      <c r="A22" s="823">
        <v>11</v>
      </c>
      <c r="B22" s="833" t="s">
        <v>297</v>
      </c>
      <c r="C22" s="832" t="s">
        <v>289</v>
      </c>
      <c r="D22" s="831"/>
      <c r="E22" s="832" t="s">
        <v>289</v>
      </c>
      <c r="F22" s="832"/>
      <c r="G22" s="832" t="s">
        <v>289</v>
      </c>
      <c r="H22" s="832" t="s">
        <v>289</v>
      </c>
      <c r="I22" s="831"/>
      <c r="J22" s="832" t="s">
        <v>289</v>
      </c>
      <c r="K22" s="832" t="s">
        <v>289</v>
      </c>
      <c r="L22" s="832" t="s">
        <v>289</v>
      </c>
      <c r="M22" s="831"/>
      <c r="N22" s="832" t="s">
        <v>289</v>
      </c>
      <c r="O22" s="832" t="s">
        <v>289</v>
      </c>
      <c r="P22" s="832" t="s">
        <v>289</v>
      </c>
    </row>
    <row r="23" spans="1:16" s="60" customFormat="1" ht="15" customHeight="1">
      <c r="A23" s="823">
        <v>12</v>
      </c>
      <c r="B23" s="834" t="s">
        <v>298</v>
      </c>
      <c r="C23" s="832" t="s">
        <v>289</v>
      </c>
      <c r="D23" s="831"/>
      <c r="E23" s="832" t="s">
        <v>289</v>
      </c>
      <c r="F23" s="832" t="s">
        <v>289</v>
      </c>
      <c r="G23" s="832"/>
      <c r="H23" s="832" t="s">
        <v>289</v>
      </c>
      <c r="I23" s="831" t="s">
        <v>289</v>
      </c>
      <c r="J23" s="832" t="s">
        <v>289</v>
      </c>
      <c r="K23" s="832" t="s">
        <v>289</v>
      </c>
      <c r="L23" s="832" t="s">
        <v>289</v>
      </c>
      <c r="M23" s="831"/>
      <c r="N23" s="832" t="s">
        <v>289</v>
      </c>
      <c r="O23" s="832" t="s">
        <v>289</v>
      </c>
      <c r="P23" s="832"/>
    </row>
    <row r="24" spans="1:16" s="60" customFormat="1" ht="15.75" customHeight="1">
      <c r="A24" s="823">
        <v>13</v>
      </c>
      <c r="B24" s="834" t="s">
        <v>299</v>
      </c>
      <c r="C24" s="832" t="s">
        <v>289</v>
      </c>
      <c r="D24" s="831"/>
      <c r="E24" s="832" t="s">
        <v>289</v>
      </c>
      <c r="F24" s="832" t="s">
        <v>289</v>
      </c>
      <c r="G24" s="832"/>
      <c r="H24" s="832" t="s">
        <v>289</v>
      </c>
      <c r="I24" s="831" t="s">
        <v>289</v>
      </c>
      <c r="J24" s="832" t="s">
        <v>289</v>
      </c>
      <c r="K24" s="832" t="s">
        <v>289</v>
      </c>
      <c r="L24" s="832" t="s">
        <v>289</v>
      </c>
      <c r="M24" s="831"/>
      <c r="N24" s="832" t="s">
        <v>289</v>
      </c>
      <c r="O24" s="832" t="s">
        <v>289</v>
      </c>
      <c r="P24" s="832"/>
    </row>
    <row r="25" spans="1:16" s="60" customFormat="1" ht="15.6">
      <c r="A25" s="823">
        <v>14</v>
      </c>
      <c r="B25" s="834" t="s">
        <v>300</v>
      </c>
      <c r="C25" s="832" t="s">
        <v>289</v>
      </c>
      <c r="D25" s="831"/>
      <c r="E25" s="832"/>
      <c r="F25" s="832"/>
      <c r="G25" s="832"/>
      <c r="H25" s="832" t="s">
        <v>289</v>
      </c>
      <c r="I25" s="831"/>
      <c r="J25" s="832"/>
      <c r="K25" s="832"/>
      <c r="L25" s="832" t="s">
        <v>289</v>
      </c>
      <c r="M25" s="831"/>
      <c r="N25" s="832"/>
      <c r="O25" s="832"/>
      <c r="P25" s="832"/>
    </row>
    <row r="26" spans="1:16" s="60" customFormat="1" ht="15.6">
      <c r="A26" s="835"/>
      <c r="B26" s="836"/>
      <c r="C26" s="837"/>
      <c r="D26" s="838"/>
      <c r="E26" s="837"/>
      <c r="F26" s="837"/>
      <c r="G26" s="837"/>
      <c r="H26" s="837"/>
      <c r="I26" s="838"/>
      <c r="J26" s="837"/>
      <c r="K26" s="837"/>
      <c r="L26" s="837"/>
      <c r="M26" s="838"/>
      <c r="N26" s="837"/>
      <c r="O26" s="837"/>
      <c r="P26" s="837"/>
    </row>
    <row r="27" spans="1:16" s="60" customFormat="1" ht="15.6">
      <c r="A27" s="835"/>
      <c r="B27" s="1212" t="s">
        <v>302</v>
      </c>
      <c r="C27" s="1204"/>
      <c r="D27" s="1204"/>
      <c r="E27" s="1204"/>
      <c r="F27" s="1204"/>
      <c r="G27" s="1204"/>
      <c r="H27" s="1204"/>
      <c r="I27" s="1204"/>
      <c r="J27" s="1204"/>
      <c r="K27" s="1204"/>
      <c r="L27" s="1204"/>
      <c r="M27" s="1204"/>
      <c r="N27" s="837"/>
      <c r="O27" s="837"/>
      <c r="P27" s="837"/>
    </row>
    <row r="28" spans="1:16" s="60" customFormat="1" ht="15.6">
      <c r="A28" s="835"/>
      <c r="B28" s="1212" t="s">
        <v>303</v>
      </c>
      <c r="C28" s="1204"/>
      <c r="D28" s="1204"/>
      <c r="E28" s="1204"/>
      <c r="F28" s="1204"/>
      <c r="G28" s="1204"/>
      <c r="H28" s="1204"/>
      <c r="I28" s="1204"/>
      <c r="J28" s="1204"/>
      <c r="K28" s="1204"/>
      <c r="L28" s="1204"/>
      <c r="M28" s="1204"/>
      <c r="N28" s="837"/>
      <c r="O28" s="837"/>
      <c r="P28" s="837"/>
    </row>
    <row r="29" spans="1:16" s="61" customFormat="1" ht="21" customHeight="1">
      <c r="A29" s="839"/>
      <c r="B29" s="1213" t="s">
        <v>99</v>
      </c>
      <c r="C29" s="1214"/>
      <c r="D29" s="1214"/>
      <c r="E29" s="1214"/>
      <c r="F29" s="1214"/>
      <c r="G29" s="1214"/>
      <c r="H29" s="1214"/>
      <c r="I29" s="1214"/>
      <c r="J29" s="1214"/>
      <c r="K29" s="1214"/>
      <c r="L29" s="1214"/>
      <c r="M29" s="1214"/>
      <c r="N29" s="839"/>
      <c r="O29" s="839"/>
      <c r="P29" s="839"/>
    </row>
    <row r="30" spans="1:16" s="61" customFormat="1" ht="18.75" customHeight="1">
      <c r="A30" s="839"/>
      <c r="B30" s="1215" t="s">
        <v>100</v>
      </c>
      <c r="C30" s="1204"/>
      <c r="D30" s="1204"/>
      <c r="E30" s="1204"/>
      <c r="F30" s="1204"/>
      <c r="G30" s="1204"/>
      <c r="H30" s="1204"/>
      <c r="I30" s="1204"/>
      <c r="J30" s="1204"/>
      <c r="K30" s="1204"/>
      <c r="L30" s="1204"/>
      <c r="M30" s="1204"/>
      <c r="N30" s="839"/>
      <c r="O30" s="839"/>
      <c r="P30" s="839"/>
    </row>
    <row r="31" spans="1:16" s="61" customFormat="1" ht="15">
      <c r="A31" s="839"/>
      <c r="B31" s="839"/>
      <c r="C31" s="839"/>
      <c r="D31" s="839"/>
      <c r="E31" s="839"/>
      <c r="F31" s="839"/>
      <c r="G31" s="839"/>
      <c r="H31" s="839"/>
      <c r="I31" s="839"/>
      <c r="J31" s="839"/>
      <c r="K31" s="839"/>
      <c r="L31" s="839"/>
      <c r="M31" s="839"/>
      <c r="N31" s="839"/>
      <c r="O31" s="839"/>
      <c r="P31" s="839"/>
    </row>
    <row r="32" spans="1:16" s="61" customFormat="1" ht="18.75" customHeight="1">
      <c r="A32" s="839"/>
      <c r="B32" s="840" t="s">
        <v>301</v>
      </c>
      <c r="C32" s="841">
        <v>1</v>
      </c>
      <c r="D32" s="1202"/>
      <c r="E32" s="1202"/>
      <c r="F32" s="1202"/>
      <c r="G32" s="1202"/>
      <c r="H32" s="1202"/>
      <c r="I32" s="1202"/>
      <c r="J32" s="1202"/>
      <c r="K32" s="1202"/>
      <c r="L32" s="1202"/>
      <c r="M32" s="1202"/>
      <c r="N32" s="1202"/>
      <c r="O32" s="1202"/>
      <c r="P32" s="1202"/>
    </row>
    <row r="33" spans="1:16" s="61" customFormat="1" ht="18.75" customHeight="1">
      <c r="A33" s="839"/>
      <c r="B33" s="840"/>
      <c r="C33" s="841"/>
      <c r="D33" s="1216"/>
      <c r="E33" s="1216"/>
      <c r="F33" s="1216"/>
      <c r="G33" s="1216"/>
      <c r="H33" s="1216"/>
      <c r="I33" s="1216"/>
      <c r="J33" s="1216"/>
      <c r="K33" s="1216"/>
      <c r="L33" s="1216"/>
      <c r="M33" s="1216"/>
      <c r="N33" s="1216"/>
      <c r="O33" s="1216"/>
      <c r="P33" s="1216"/>
    </row>
    <row r="34" spans="1:16" s="61" customFormat="1" ht="20.25" customHeight="1">
      <c r="A34" s="839"/>
      <c r="B34" s="166"/>
      <c r="C34" s="841">
        <v>2</v>
      </c>
      <c r="D34" s="1202"/>
      <c r="E34" s="1202"/>
      <c r="F34" s="1202"/>
      <c r="G34" s="1202"/>
      <c r="H34" s="1202"/>
      <c r="I34" s="1202"/>
      <c r="J34" s="1202"/>
      <c r="K34" s="1202"/>
      <c r="L34" s="1202"/>
      <c r="M34" s="1202"/>
      <c r="N34" s="1202"/>
      <c r="O34" s="1202"/>
      <c r="P34" s="1202"/>
    </row>
    <row r="35" spans="1:16" s="61" customFormat="1" ht="17.25" customHeight="1">
      <c r="A35" s="839"/>
      <c r="B35" s="166"/>
      <c r="C35" s="841">
        <v>3</v>
      </c>
      <c r="D35" s="1202"/>
      <c r="E35" s="1202"/>
      <c r="F35" s="1202"/>
      <c r="G35" s="1202"/>
      <c r="H35" s="1202"/>
      <c r="I35" s="1202"/>
      <c r="J35" s="1202"/>
      <c r="K35" s="1202"/>
      <c r="L35" s="1202"/>
      <c r="M35" s="1202"/>
      <c r="N35" s="1202"/>
      <c r="O35" s="1202"/>
      <c r="P35" s="1202"/>
    </row>
    <row r="36" spans="1:16" s="61" customFormat="1" ht="21.75" customHeight="1">
      <c r="A36" s="839"/>
      <c r="B36" s="166"/>
      <c r="C36" s="841">
        <v>4</v>
      </c>
      <c r="D36" s="1202"/>
      <c r="E36" s="1202"/>
      <c r="F36" s="1202"/>
      <c r="G36" s="1202"/>
      <c r="H36" s="1202"/>
      <c r="I36" s="1202"/>
      <c r="J36" s="1202"/>
      <c r="K36" s="1202"/>
      <c r="L36" s="1202"/>
      <c r="M36" s="1202"/>
      <c r="N36" s="1202"/>
      <c r="O36" s="1202"/>
      <c r="P36" s="1202"/>
    </row>
    <row r="37" spans="1:16" s="61" customFormat="1" ht="21.75" customHeight="1">
      <c r="A37" s="839"/>
      <c r="B37" s="166"/>
      <c r="C37" s="841">
        <v>5</v>
      </c>
      <c r="D37" s="1202"/>
      <c r="E37" s="1202"/>
      <c r="F37" s="1202"/>
      <c r="G37" s="1202"/>
      <c r="H37" s="1202"/>
      <c r="I37" s="1202"/>
      <c r="J37" s="1202"/>
      <c r="K37" s="1202"/>
      <c r="L37" s="1202"/>
      <c r="M37" s="1202"/>
      <c r="N37" s="1202"/>
      <c r="O37" s="1202"/>
      <c r="P37" s="1202"/>
    </row>
    <row r="38" spans="1:16" s="61" customFormat="1" ht="15" customHeight="1">
      <c r="A38" s="839"/>
      <c r="B38" s="839"/>
      <c r="C38" s="839"/>
      <c r="D38" s="839"/>
      <c r="E38" s="839"/>
      <c r="F38" s="839"/>
      <c r="G38" s="839"/>
      <c r="H38" s="839"/>
      <c r="I38" s="839"/>
      <c r="J38" s="839"/>
      <c r="K38" s="839"/>
      <c r="L38" s="839"/>
      <c r="M38" s="839"/>
      <c r="N38" s="839"/>
      <c r="O38" s="839"/>
      <c r="P38" s="839"/>
    </row>
    <row r="39" spans="1:16" s="61" customFormat="1" ht="15.6">
      <c r="A39" s="839"/>
      <c r="B39" s="1203" t="s">
        <v>3320</v>
      </c>
      <c r="C39" s="1204"/>
      <c r="D39" s="1204"/>
      <c r="E39" s="1204"/>
      <c r="F39" s="1204"/>
      <c r="G39" s="1204"/>
      <c r="H39" s="1204"/>
      <c r="I39" s="1204"/>
      <c r="J39" s="1204"/>
      <c r="K39" s="1204"/>
      <c r="L39" s="1204"/>
      <c r="M39" s="1204"/>
      <c r="N39" s="1204"/>
      <c r="O39" s="839"/>
      <c r="P39" s="839"/>
    </row>
    <row r="40" spans="1:16" s="61" customFormat="1" ht="25.5" customHeight="1">
      <c r="A40" s="839"/>
      <c r="B40" s="1203" t="s">
        <v>3319</v>
      </c>
      <c r="C40" s="1205"/>
      <c r="D40" s="1205"/>
      <c r="E40" s="1205"/>
      <c r="F40" s="1205"/>
      <c r="G40" s="1205"/>
      <c r="H40" s="1205"/>
      <c r="I40" s="1205"/>
      <c r="J40" s="1205"/>
      <c r="K40" s="842"/>
      <c r="L40" s="843"/>
      <c r="M40" s="843"/>
      <c r="N40" s="843"/>
      <c r="O40" s="839"/>
      <c r="P40" s="839"/>
    </row>
  </sheetData>
  <sheetProtection password="DAE3" sheet="1" objects="1" scenarios="1" formatCells="0" formatColumns="0" formatRows="0" insertRows="0"/>
  <mergeCells count="27">
    <mergeCell ref="J1:P1"/>
    <mergeCell ref="B3:P3"/>
    <mergeCell ref="B4:P4"/>
    <mergeCell ref="B6:O6"/>
    <mergeCell ref="A8:A10"/>
    <mergeCell ref="B8:B10"/>
    <mergeCell ref="C8:G8"/>
    <mergeCell ref="H8:P8"/>
    <mergeCell ref="C9:C10"/>
    <mergeCell ref="D9:D10"/>
    <mergeCell ref="D34:P34"/>
    <mergeCell ref="E9:E10"/>
    <mergeCell ref="F9:F10"/>
    <mergeCell ref="G9:G10"/>
    <mergeCell ref="H9:K9"/>
    <mergeCell ref="L9:P9"/>
    <mergeCell ref="B27:M27"/>
    <mergeCell ref="B28:M28"/>
    <mergeCell ref="B29:M29"/>
    <mergeCell ref="B30:M30"/>
    <mergeCell ref="D32:P32"/>
    <mergeCell ref="D33:P33"/>
    <mergeCell ref="D35:P35"/>
    <mergeCell ref="D36:P36"/>
    <mergeCell ref="D37:P37"/>
    <mergeCell ref="B39:N39"/>
    <mergeCell ref="B40:J40"/>
  </mergeCells>
  <pageMargins left="0.75" right="0.26" top="1" bottom="1" header="0.5" footer="0.5"/>
  <pageSetup paperSize="9" scale="60" orientation="landscape" r:id="rId1"/>
  <headerFooter alignWithMargins="0"/>
</worksheet>
</file>

<file path=xl/worksheets/sheet16.xml><?xml version="1.0" encoding="utf-8"?>
<worksheet xmlns="http://schemas.openxmlformats.org/spreadsheetml/2006/main" xmlns:r="http://schemas.openxmlformats.org/officeDocument/2006/relationships">
  <sheetPr>
    <tabColor rgb="FF92D050"/>
  </sheetPr>
  <dimension ref="A1:L2100"/>
  <sheetViews>
    <sheetView zoomScale="90" zoomScaleNormal="90" workbookViewId="0">
      <pane xSplit="2" ySplit="8" topLeftCell="C9" activePane="bottomRight" state="frozen"/>
      <selection pane="topRight" activeCell="C1" sqref="C1"/>
      <selection pane="bottomLeft" activeCell="A9" sqref="A9"/>
      <selection pane="bottomRight" activeCell="C9" sqref="C9"/>
    </sheetView>
  </sheetViews>
  <sheetFormatPr defaultRowHeight="14.4"/>
  <cols>
    <col min="1" max="1" width="9.109375" style="683"/>
    <col min="2" max="2" width="25.6640625" style="683" customWidth="1"/>
    <col min="3" max="3" width="15.6640625" style="683" customWidth="1"/>
    <col min="4" max="4" width="30.88671875" style="683" customWidth="1"/>
    <col min="5" max="5" width="18.44140625" style="683" hidden="1" customWidth="1"/>
    <col min="6" max="6" width="12.88671875" style="683" customWidth="1"/>
    <col min="7" max="10" width="12.6640625" style="683" customWidth="1"/>
    <col min="11" max="11" width="10.6640625" style="683" hidden="1" customWidth="1"/>
    <col min="12" max="256" width="9.109375" style="683"/>
    <col min="257" max="257" width="25.6640625" style="683" customWidth="1"/>
    <col min="258" max="258" width="15.6640625" style="683" customWidth="1"/>
    <col min="259" max="259" width="30.88671875" style="683" customWidth="1"/>
    <col min="260" max="260" width="0" style="683" hidden="1" customWidth="1"/>
    <col min="261" max="261" width="12.88671875" style="683" customWidth="1"/>
    <col min="262" max="265" width="12.6640625" style="683" customWidth="1"/>
    <col min="266" max="266" width="0" style="683" hidden="1" customWidth="1"/>
    <col min="267" max="512" width="9.109375" style="683"/>
    <col min="513" max="513" width="25.6640625" style="683" customWidth="1"/>
    <col min="514" max="514" width="15.6640625" style="683" customWidth="1"/>
    <col min="515" max="515" width="30.88671875" style="683" customWidth="1"/>
    <col min="516" max="516" width="0" style="683" hidden="1" customWidth="1"/>
    <col min="517" max="517" width="12.88671875" style="683" customWidth="1"/>
    <col min="518" max="521" width="12.6640625" style="683" customWidth="1"/>
    <col min="522" max="522" width="0" style="683" hidden="1" customWidth="1"/>
    <col min="523" max="768" width="9.109375" style="683"/>
    <col min="769" max="769" width="25.6640625" style="683" customWidth="1"/>
    <col min="770" max="770" width="15.6640625" style="683" customWidth="1"/>
    <col min="771" max="771" width="30.88671875" style="683" customWidth="1"/>
    <col min="772" max="772" width="0" style="683" hidden="1" customWidth="1"/>
    <col min="773" max="773" width="12.88671875" style="683" customWidth="1"/>
    <col min="774" max="777" width="12.6640625" style="683" customWidth="1"/>
    <col min="778" max="778" width="0" style="683" hidden="1" customWidth="1"/>
    <col min="779" max="1024" width="9.109375" style="683"/>
    <col min="1025" max="1025" width="25.6640625" style="683" customWidth="1"/>
    <col min="1026" max="1026" width="15.6640625" style="683" customWidth="1"/>
    <col min="1027" max="1027" width="30.88671875" style="683" customWidth="1"/>
    <col min="1028" max="1028" width="0" style="683" hidden="1" customWidth="1"/>
    <col min="1029" max="1029" width="12.88671875" style="683" customWidth="1"/>
    <col min="1030" max="1033" width="12.6640625" style="683" customWidth="1"/>
    <col min="1034" max="1034" width="0" style="683" hidden="1" customWidth="1"/>
    <col min="1035" max="1280" width="9.109375" style="683"/>
    <col min="1281" max="1281" width="25.6640625" style="683" customWidth="1"/>
    <col min="1282" max="1282" width="15.6640625" style="683" customWidth="1"/>
    <col min="1283" max="1283" width="30.88671875" style="683" customWidth="1"/>
    <col min="1284" max="1284" width="0" style="683" hidden="1" customWidth="1"/>
    <col min="1285" max="1285" width="12.88671875" style="683" customWidth="1"/>
    <col min="1286" max="1289" width="12.6640625" style="683" customWidth="1"/>
    <col min="1290" max="1290" width="0" style="683" hidden="1" customWidth="1"/>
    <col min="1291" max="1536" width="9.109375" style="683"/>
    <col min="1537" max="1537" width="25.6640625" style="683" customWidth="1"/>
    <col min="1538" max="1538" width="15.6640625" style="683" customWidth="1"/>
    <col min="1539" max="1539" width="30.88671875" style="683" customWidth="1"/>
    <col min="1540" max="1540" width="0" style="683" hidden="1" customWidth="1"/>
    <col min="1541" max="1541" width="12.88671875" style="683" customWidth="1"/>
    <col min="1542" max="1545" width="12.6640625" style="683" customWidth="1"/>
    <col min="1546" max="1546" width="0" style="683" hidden="1" customWidth="1"/>
    <col min="1547" max="1792" width="9.109375" style="683"/>
    <col min="1793" max="1793" width="25.6640625" style="683" customWidth="1"/>
    <col min="1794" max="1794" width="15.6640625" style="683" customWidth="1"/>
    <col min="1795" max="1795" width="30.88671875" style="683" customWidth="1"/>
    <col min="1796" max="1796" width="0" style="683" hidden="1" customWidth="1"/>
    <col min="1797" max="1797" width="12.88671875" style="683" customWidth="1"/>
    <col min="1798" max="1801" width="12.6640625" style="683" customWidth="1"/>
    <col min="1802" max="1802" width="0" style="683" hidden="1" customWidth="1"/>
    <col min="1803" max="2048" width="9.109375" style="683"/>
    <col min="2049" max="2049" width="25.6640625" style="683" customWidth="1"/>
    <col min="2050" max="2050" width="15.6640625" style="683" customWidth="1"/>
    <col min="2051" max="2051" width="30.88671875" style="683" customWidth="1"/>
    <col min="2052" max="2052" width="0" style="683" hidden="1" customWidth="1"/>
    <col min="2053" max="2053" width="12.88671875" style="683" customWidth="1"/>
    <col min="2054" max="2057" width="12.6640625" style="683" customWidth="1"/>
    <col min="2058" max="2058" width="0" style="683" hidden="1" customWidth="1"/>
    <col min="2059" max="2304" width="9.109375" style="683"/>
    <col min="2305" max="2305" width="25.6640625" style="683" customWidth="1"/>
    <col min="2306" max="2306" width="15.6640625" style="683" customWidth="1"/>
    <col min="2307" max="2307" width="30.88671875" style="683" customWidth="1"/>
    <col min="2308" max="2308" width="0" style="683" hidden="1" customWidth="1"/>
    <col min="2309" max="2309" width="12.88671875" style="683" customWidth="1"/>
    <col min="2310" max="2313" width="12.6640625" style="683" customWidth="1"/>
    <col min="2314" max="2314" width="0" style="683" hidden="1" customWidth="1"/>
    <col min="2315" max="2560" width="9.109375" style="683"/>
    <col min="2561" max="2561" width="25.6640625" style="683" customWidth="1"/>
    <col min="2562" max="2562" width="15.6640625" style="683" customWidth="1"/>
    <col min="2563" max="2563" width="30.88671875" style="683" customWidth="1"/>
    <col min="2564" max="2564" width="0" style="683" hidden="1" customWidth="1"/>
    <col min="2565" max="2565" width="12.88671875" style="683" customWidth="1"/>
    <col min="2566" max="2569" width="12.6640625" style="683" customWidth="1"/>
    <col min="2570" max="2570" width="0" style="683" hidden="1" customWidth="1"/>
    <col min="2571" max="2816" width="9.109375" style="683"/>
    <col min="2817" max="2817" width="25.6640625" style="683" customWidth="1"/>
    <col min="2818" max="2818" width="15.6640625" style="683" customWidth="1"/>
    <col min="2819" max="2819" width="30.88671875" style="683" customWidth="1"/>
    <col min="2820" max="2820" width="0" style="683" hidden="1" customWidth="1"/>
    <col min="2821" max="2821" width="12.88671875" style="683" customWidth="1"/>
    <col min="2822" max="2825" width="12.6640625" style="683" customWidth="1"/>
    <col min="2826" max="2826" width="0" style="683" hidden="1" customWidth="1"/>
    <col min="2827" max="3072" width="9.109375" style="683"/>
    <col min="3073" max="3073" width="25.6640625" style="683" customWidth="1"/>
    <col min="3074" max="3074" width="15.6640625" style="683" customWidth="1"/>
    <col min="3075" max="3075" width="30.88671875" style="683" customWidth="1"/>
    <col min="3076" max="3076" width="0" style="683" hidden="1" customWidth="1"/>
    <col min="3077" max="3077" width="12.88671875" style="683" customWidth="1"/>
    <col min="3078" max="3081" width="12.6640625" style="683" customWidth="1"/>
    <col min="3082" max="3082" width="0" style="683" hidden="1" customWidth="1"/>
    <col min="3083" max="3328" width="9.109375" style="683"/>
    <col min="3329" max="3329" width="25.6640625" style="683" customWidth="1"/>
    <col min="3330" max="3330" width="15.6640625" style="683" customWidth="1"/>
    <col min="3331" max="3331" width="30.88671875" style="683" customWidth="1"/>
    <col min="3332" max="3332" width="0" style="683" hidden="1" customWidth="1"/>
    <col min="3333" max="3333" width="12.88671875" style="683" customWidth="1"/>
    <col min="3334" max="3337" width="12.6640625" style="683" customWidth="1"/>
    <col min="3338" max="3338" width="0" style="683" hidden="1" customWidth="1"/>
    <col min="3339" max="3584" width="9.109375" style="683"/>
    <col min="3585" max="3585" width="25.6640625" style="683" customWidth="1"/>
    <col min="3586" max="3586" width="15.6640625" style="683" customWidth="1"/>
    <col min="3587" max="3587" width="30.88671875" style="683" customWidth="1"/>
    <col min="3588" max="3588" width="0" style="683" hidden="1" customWidth="1"/>
    <col min="3589" max="3589" width="12.88671875" style="683" customWidth="1"/>
    <col min="3590" max="3593" width="12.6640625" style="683" customWidth="1"/>
    <col min="3594" max="3594" width="0" style="683" hidden="1" customWidth="1"/>
    <col min="3595" max="3840" width="9.109375" style="683"/>
    <col min="3841" max="3841" width="25.6640625" style="683" customWidth="1"/>
    <col min="3842" max="3842" width="15.6640625" style="683" customWidth="1"/>
    <col min="3843" max="3843" width="30.88671875" style="683" customWidth="1"/>
    <col min="3844" max="3844" width="0" style="683" hidden="1" customWidth="1"/>
    <col min="3845" max="3845" width="12.88671875" style="683" customWidth="1"/>
    <col min="3846" max="3849" width="12.6640625" style="683" customWidth="1"/>
    <col min="3850" max="3850" width="0" style="683" hidden="1" customWidth="1"/>
    <col min="3851" max="4096" width="9.109375" style="683"/>
    <col min="4097" max="4097" width="25.6640625" style="683" customWidth="1"/>
    <col min="4098" max="4098" width="15.6640625" style="683" customWidth="1"/>
    <col min="4099" max="4099" width="30.88671875" style="683" customWidth="1"/>
    <col min="4100" max="4100" width="0" style="683" hidden="1" customWidth="1"/>
    <col min="4101" max="4101" width="12.88671875" style="683" customWidth="1"/>
    <col min="4102" max="4105" width="12.6640625" style="683" customWidth="1"/>
    <col min="4106" max="4106" width="0" style="683" hidden="1" customWidth="1"/>
    <col min="4107" max="4352" width="9.109375" style="683"/>
    <col min="4353" max="4353" width="25.6640625" style="683" customWidth="1"/>
    <col min="4354" max="4354" width="15.6640625" style="683" customWidth="1"/>
    <col min="4355" max="4355" width="30.88671875" style="683" customWidth="1"/>
    <col min="4356" max="4356" width="0" style="683" hidden="1" customWidth="1"/>
    <col min="4357" max="4357" width="12.88671875" style="683" customWidth="1"/>
    <col min="4358" max="4361" width="12.6640625" style="683" customWidth="1"/>
    <col min="4362" max="4362" width="0" style="683" hidden="1" customWidth="1"/>
    <col min="4363" max="4608" width="9.109375" style="683"/>
    <col min="4609" max="4609" width="25.6640625" style="683" customWidth="1"/>
    <col min="4610" max="4610" width="15.6640625" style="683" customWidth="1"/>
    <col min="4611" max="4611" width="30.88671875" style="683" customWidth="1"/>
    <col min="4612" max="4612" width="0" style="683" hidden="1" customWidth="1"/>
    <col min="4613" max="4613" width="12.88671875" style="683" customWidth="1"/>
    <col min="4614" max="4617" width="12.6640625" style="683" customWidth="1"/>
    <col min="4618" max="4618" width="0" style="683" hidden="1" customWidth="1"/>
    <col min="4619" max="4864" width="9.109375" style="683"/>
    <col min="4865" max="4865" width="25.6640625" style="683" customWidth="1"/>
    <col min="4866" max="4866" width="15.6640625" style="683" customWidth="1"/>
    <col min="4867" max="4867" width="30.88671875" style="683" customWidth="1"/>
    <col min="4868" max="4868" width="0" style="683" hidden="1" customWidth="1"/>
    <col min="4869" max="4869" width="12.88671875" style="683" customWidth="1"/>
    <col min="4870" max="4873" width="12.6640625" style="683" customWidth="1"/>
    <col min="4874" max="4874" width="0" style="683" hidden="1" customWidth="1"/>
    <col min="4875" max="5120" width="9.109375" style="683"/>
    <col min="5121" max="5121" width="25.6640625" style="683" customWidth="1"/>
    <col min="5122" max="5122" width="15.6640625" style="683" customWidth="1"/>
    <col min="5123" max="5123" width="30.88671875" style="683" customWidth="1"/>
    <col min="5124" max="5124" width="0" style="683" hidden="1" customWidth="1"/>
    <col min="5125" max="5125" width="12.88671875" style="683" customWidth="1"/>
    <col min="5126" max="5129" width="12.6640625" style="683" customWidth="1"/>
    <col min="5130" max="5130" width="0" style="683" hidden="1" customWidth="1"/>
    <col min="5131" max="5376" width="9.109375" style="683"/>
    <col min="5377" max="5377" width="25.6640625" style="683" customWidth="1"/>
    <col min="5378" max="5378" width="15.6640625" style="683" customWidth="1"/>
    <col min="5379" max="5379" width="30.88671875" style="683" customWidth="1"/>
    <col min="5380" max="5380" width="0" style="683" hidden="1" customWidth="1"/>
    <col min="5381" max="5381" width="12.88671875" style="683" customWidth="1"/>
    <col min="5382" max="5385" width="12.6640625" style="683" customWidth="1"/>
    <col min="5386" max="5386" width="0" style="683" hidden="1" customWidth="1"/>
    <col min="5387" max="5632" width="9.109375" style="683"/>
    <col min="5633" max="5633" width="25.6640625" style="683" customWidth="1"/>
    <col min="5634" max="5634" width="15.6640625" style="683" customWidth="1"/>
    <col min="5635" max="5635" width="30.88671875" style="683" customWidth="1"/>
    <col min="5636" max="5636" width="0" style="683" hidden="1" customWidth="1"/>
    <col min="5637" max="5637" width="12.88671875" style="683" customWidth="1"/>
    <col min="5638" max="5641" width="12.6640625" style="683" customWidth="1"/>
    <col min="5642" max="5642" width="0" style="683" hidden="1" customWidth="1"/>
    <col min="5643" max="5888" width="9.109375" style="683"/>
    <col min="5889" max="5889" width="25.6640625" style="683" customWidth="1"/>
    <col min="5890" max="5890" width="15.6640625" style="683" customWidth="1"/>
    <col min="5891" max="5891" width="30.88671875" style="683" customWidth="1"/>
    <col min="5892" max="5892" width="0" style="683" hidden="1" customWidth="1"/>
    <col min="5893" max="5893" width="12.88671875" style="683" customWidth="1"/>
    <col min="5894" max="5897" width="12.6640625" style="683" customWidth="1"/>
    <col min="5898" max="5898" width="0" style="683" hidden="1" customWidth="1"/>
    <col min="5899" max="6144" width="9.109375" style="683"/>
    <col min="6145" max="6145" width="25.6640625" style="683" customWidth="1"/>
    <col min="6146" max="6146" width="15.6640625" style="683" customWidth="1"/>
    <col min="6147" max="6147" width="30.88671875" style="683" customWidth="1"/>
    <col min="6148" max="6148" width="0" style="683" hidden="1" customWidth="1"/>
    <col min="6149" max="6149" width="12.88671875" style="683" customWidth="1"/>
    <col min="6150" max="6153" width="12.6640625" style="683" customWidth="1"/>
    <col min="6154" max="6154" width="0" style="683" hidden="1" customWidth="1"/>
    <col min="6155" max="6400" width="9.109375" style="683"/>
    <col min="6401" max="6401" width="25.6640625" style="683" customWidth="1"/>
    <col min="6402" max="6402" width="15.6640625" style="683" customWidth="1"/>
    <col min="6403" max="6403" width="30.88671875" style="683" customWidth="1"/>
    <col min="6404" max="6404" width="0" style="683" hidden="1" customWidth="1"/>
    <col min="6405" max="6405" width="12.88671875" style="683" customWidth="1"/>
    <col min="6406" max="6409" width="12.6640625" style="683" customWidth="1"/>
    <col min="6410" max="6410" width="0" style="683" hidden="1" customWidth="1"/>
    <col min="6411" max="6656" width="9.109375" style="683"/>
    <col min="6657" max="6657" width="25.6640625" style="683" customWidth="1"/>
    <col min="6658" max="6658" width="15.6640625" style="683" customWidth="1"/>
    <col min="6659" max="6659" width="30.88671875" style="683" customWidth="1"/>
    <col min="6660" max="6660" width="0" style="683" hidden="1" customWidth="1"/>
    <col min="6661" max="6661" width="12.88671875" style="683" customWidth="1"/>
    <col min="6662" max="6665" width="12.6640625" style="683" customWidth="1"/>
    <col min="6666" max="6666" width="0" style="683" hidden="1" customWidth="1"/>
    <col min="6667" max="6912" width="9.109375" style="683"/>
    <col min="6913" max="6913" width="25.6640625" style="683" customWidth="1"/>
    <col min="6914" max="6914" width="15.6640625" style="683" customWidth="1"/>
    <col min="6915" max="6915" width="30.88671875" style="683" customWidth="1"/>
    <col min="6916" max="6916" width="0" style="683" hidden="1" customWidth="1"/>
    <col min="6917" max="6917" width="12.88671875" style="683" customWidth="1"/>
    <col min="6918" max="6921" width="12.6640625" style="683" customWidth="1"/>
    <col min="6922" max="6922" width="0" style="683" hidden="1" customWidth="1"/>
    <col min="6923" max="7168" width="9.109375" style="683"/>
    <col min="7169" max="7169" width="25.6640625" style="683" customWidth="1"/>
    <col min="7170" max="7170" width="15.6640625" style="683" customWidth="1"/>
    <col min="7171" max="7171" width="30.88671875" style="683" customWidth="1"/>
    <col min="7172" max="7172" width="0" style="683" hidden="1" customWidth="1"/>
    <col min="7173" max="7173" width="12.88671875" style="683" customWidth="1"/>
    <col min="7174" max="7177" width="12.6640625" style="683" customWidth="1"/>
    <col min="7178" max="7178" width="0" style="683" hidden="1" customWidth="1"/>
    <col min="7179" max="7424" width="9.109375" style="683"/>
    <col min="7425" max="7425" width="25.6640625" style="683" customWidth="1"/>
    <col min="7426" max="7426" width="15.6640625" style="683" customWidth="1"/>
    <col min="7427" max="7427" width="30.88671875" style="683" customWidth="1"/>
    <col min="7428" max="7428" width="0" style="683" hidden="1" customWidth="1"/>
    <col min="7429" max="7429" width="12.88671875" style="683" customWidth="1"/>
    <col min="7430" max="7433" width="12.6640625" style="683" customWidth="1"/>
    <col min="7434" max="7434" width="0" style="683" hidden="1" customWidth="1"/>
    <col min="7435" max="7680" width="9.109375" style="683"/>
    <col min="7681" max="7681" width="25.6640625" style="683" customWidth="1"/>
    <col min="7682" max="7682" width="15.6640625" style="683" customWidth="1"/>
    <col min="7683" max="7683" width="30.88671875" style="683" customWidth="1"/>
    <col min="7684" max="7684" width="0" style="683" hidden="1" customWidth="1"/>
    <col min="7685" max="7685" width="12.88671875" style="683" customWidth="1"/>
    <col min="7686" max="7689" width="12.6640625" style="683" customWidth="1"/>
    <col min="7690" max="7690" width="0" style="683" hidden="1" customWidth="1"/>
    <col min="7691" max="7936" width="9.109375" style="683"/>
    <col min="7937" max="7937" width="25.6640625" style="683" customWidth="1"/>
    <col min="7938" max="7938" width="15.6640625" style="683" customWidth="1"/>
    <col min="7939" max="7939" width="30.88671875" style="683" customWidth="1"/>
    <col min="7940" max="7940" width="0" style="683" hidden="1" customWidth="1"/>
    <col min="7941" max="7941" width="12.88671875" style="683" customWidth="1"/>
    <col min="7942" max="7945" width="12.6640625" style="683" customWidth="1"/>
    <col min="7946" max="7946" width="0" style="683" hidden="1" customWidth="1"/>
    <col min="7947" max="8192" width="9.109375" style="683"/>
    <col min="8193" max="8193" width="25.6640625" style="683" customWidth="1"/>
    <col min="8194" max="8194" width="15.6640625" style="683" customWidth="1"/>
    <col min="8195" max="8195" width="30.88671875" style="683" customWidth="1"/>
    <col min="8196" max="8196" width="0" style="683" hidden="1" customWidth="1"/>
    <col min="8197" max="8197" width="12.88671875" style="683" customWidth="1"/>
    <col min="8198" max="8201" width="12.6640625" style="683" customWidth="1"/>
    <col min="8202" max="8202" width="0" style="683" hidden="1" customWidth="1"/>
    <col min="8203" max="8448" width="9.109375" style="683"/>
    <col min="8449" max="8449" width="25.6640625" style="683" customWidth="1"/>
    <col min="8450" max="8450" width="15.6640625" style="683" customWidth="1"/>
    <col min="8451" max="8451" width="30.88671875" style="683" customWidth="1"/>
    <col min="8452" max="8452" width="0" style="683" hidden="1" customWidth="1"/>
    <col min="8453" max="8453" width="12.88671875" style="683" customWidth="1"/>
    <col min="8454" max="8457" width="12.6640625" style="683" customWidth="1"/>
    <col min="8458" max="8458" width="0" style="683" hidden="1" customWidth="1"/>
    <col min="8459" max="8704" width="9.109375" style="683"/>
    <col min="8705" max="8705" width="25.6640625" style="683" customWidth="1"/>
    <col min="8706" max="8706" width="15.6640625" style="683" customWidth="1"/>
    <col min="8707" max="8707" width="30.88671875" style="683" customWidth="1"/>
    <col min="8708" max="8708" width="0" style="683" hidden="1" customWidth="1"/>
    <col min="8709" max="8709" width="12.88671875" style="683" customWidth="1"/>
    <col min="8710" max="8713" width="12.6640625" style="683" customWidth="1"/>
    <col min="8714" max="8714" width="0" style="683" hidden="1" customWidth="1"/>
    <col min="8715" max="8960" width="9.109375" style="683"/>
    <col min="8961" max="8961" width="25.6640625" style="683" customWidth="1"/>
    <col min="8962" max="8962" width="15.6640625" style="683" customWidth="1"/>
    <col min="8963" max="8963" width="30.88671875" style="683" customWidth="1"/>
    <col min="8964" max="8964" width="0" style="683" hidden="1" customWidth="1"/>
    <col min="8965" max="8965" width="12.88671875" style="683" customWidth="1"/>
    <col min="8966" max="8969" width="12.6640625" style="683" customWidth="1"/>
    <col min="8970" max="8970" width="0" style="683" hidden="1" customWidth="1"/>
    <col min="8971" max="9216" width="9.109375" style="683"/>
    <col min="9217" max="9217" width="25.6640625" style="683" customWidth="1"/>
    <col min="9218" max="9218" width="15.6640625" style="683" customWidth="1"/>
    <col min="9219" max="9219" width="30.88671875" style="683" customWidth="1"/>
    <col min="9220" max="9220" width="0" style="683" hidden="1" customWidth="1"/>
    <col min="9221" max="9221" width="12.88671875" style="683" customWidth="1"/>
    <col min="9222" max="9225" width="12.6640625" style="683" customWidth="1"/>
    <col min="9226" max="9226" width="0" style="683" hidden="1" customWidth="1"/>
    <col min="9227" max="9472" width="9.109375" style="683"/>
    <col min="9473" max="9473" width="25.6640625" style="683" customWidth="1"/>
    <col min="9474" max="9474" width="15.6640625" style="683" customWidth="1"/>
    <col min="9475" max="9475" width="30.88671875" style="683" customWidth="1"/>
    <col min="9476" max="9476" width="0" style="683" hidden="1" customWidth="1"/>
    <col min="9477" max="9477" width="12.88671875" style="683" customWidth="1"/>
    <col min="9478" max="9481" width="12.6640625" style="683" customWidth="1"/>
    <col min="9482" max="9482" width="0" style="683" hidden="1" customWidth="1"/>
    <col min="9483" max="9728" width="9.109375" style="683"/>
    <col min="9729" max="9729" width="25.6640625" style="683" customWidth="1"/>
    <col min="9730" max="9730" width="15.6640625" style="683" customWidth="1"/>
    <col min="9731" max="9731" width="30.88671875" style="683" customWidth="1"/>
    <col min="9732" max="9732" width="0" style="683" hidden="1" customWidth="1"/>
    <col min="9733" max="9733" width="12.88671875" style="683" customWidth="1"/>
    <col min="9734" max="9737" width="12.6640625" style="683" customWidth="1"/>
    <col min="9738" max="9738" width="0" style="683" hidden="1" customWidth="1"/>
    <col min="9739" max="9984" width="9.109375" style="683"/>
    <col min="9985" max="9985" width="25.6640625" style="683" customWidth="1"/>
    <col min="9986" max="9986" width="15.6640625" style="683" customWidth="1"/>
    <col min="9987" max="9987" width="30.88671875" style="683" customWidth="1"/>
    <col min="9988" max="9988" width="0" style="683" hidden="1" customWidth="1"/>
    <col min="9989" max="9989" width="12.88671875" style="683" customWidth="1"/>
    <col min="9990" max="9993" width="12.6640625" style="683" customWidth="1"/>
    <col min="9994" max="9994" width="0" style="683" hidden="1" customWidth="1"/>
    <col min="9995" max="10240" width="9.109375" style="683"/>
    <col min="10241" max="10241" width="25.6640625" style="683" customWidth="1"/>
    <col min="10242" max="10242" width="15.6640625" style="683" customWidth="1"/>
    <col min="10243" max="10243" width="30.88671875" style="683" customWidth="1"/>
    <col min="10244" max="10244" width="0" style="683" hidden="1" customWidth="1"/>
    <col min="10245" max="10245" width="12.88671875" style="683" customWidth="1"/>
    <col min="10246" max="10249" width="12.6640625" style="683" customWidth="1"/>
    <col min="10250" max="10250" width="0" style="683" hidden="1" customWidth="1"/>
    <col min="10251" max="10496" width="9.109375" style="683"/>
    <col min="10497" max="10497" width="25.6640625" style="683" customWidth="1"/>
    <col min="10498" max="10498" width="15.6640625" style="683" customWidth="1"/>
    <col min="10499" max="10499" width="30.88671875" style="683" customWidth="1"/>
    <col min="10500" max="10500" width="0" style="683" hidden="1" customWidth="1"/>
    <col min="10501" max="10501" width="12.88671875" style="683" customWidth="1"/>
    <col min="10502" max="10505" width="12.6640625" style="683" customWidth="1"/>
    <col min="10506" max="10506" width="0" style="683" hidden="1" customWidth="1"/>
    <col min="10507" max="10752" width="9.109375" style="683"/>
    <col min="10753" max="10753" width="25.6640625" style="683" customWidth="1"/>
    <col min="10754" max="10754" width="15.6640625" style="683" customWidth="1"/>
    <col min="10755" max="10755" width="30.88671875" style="683" customWidth="1"/>
    <col min="10756" max="10756" width="0" style="683" hidden="1" customWidth="1"/>
    <col min="10757" max="10757" width="12.88671875" style="683" customWidth="1"/>
    <col min="10758" max="10761" width="12.6640625" style="683" customWidth="1"/>
    <col min="10762" max="10762" width="0" style="683" hidden="1" customWidth="1"/>
    <col min="10763" max="11008" width="9.109375" style="683"/>
    <col min="11009" max="11009" width="25.6640625" style="683" customWidth="1"/>
    <col min="11010" max="11010" width="15.6640625" style="683" customWidth="1"/>
    <col min="11011" max="11011" width="30.88671875" style="683" customWidth="1"/>
    <col min="11012" max="11012" width="0" style="683" hidden="1" customWidth="1"/>
    <col min="11013" max="11013" width="12.88671875" style="683" customWidth="1"/>
    <col min="11014" max="11017" width="12.6640625" style="683" customWidth="1"/>
    <col min="11018" max="11018" width="0" style="683" hidden="1" customWidth="1"/>
    <col min="11019" max="11264" width="9.109375" style="683"/>
    <col min="11265" max="11265" width="25.6640625" style="683" customWidth="1"/>
    <col min="11266" max="11266" width="15.6640625" style="683" customWidth="1"/>
    <col min="11267" max="11267" width="30.88671875" style="683" customWidth="1"/>
    <col min="11268" max="11268" width="0" style="683" hidden="1" customWidth="1"/>
    <col min="11269" max="11269" width="12.88671875" style="683" customWidth="1"/>
    <col min="11270" max="11273" width="12.6640625" style="683" customWidth="1"/>
    <col min="11274" max="11274" width="0" style="683" hidden="1" customWidth="1"/>
    <col min="11275" max="11520" width="9.109375" style="683"/>
    <col min="11521" max="11521" width="25.6640625" style="683" customWidth="1"/>
    <col min="11522" max="11522" width="15.6640625" style="683" customWidth="1"/>
    <col min="11523" max="11523" width="30.88671875" style="683" customWidth="1"/>
    <col min="11524" max="11524" width="0" style="683" hidden="1" customWidth="1"/>
    <col min="11525" max="11525" width="12.88671875" style="683" customWidth="1"/>
    <col min="11526" max="11529" width="12.6640625" style="683" customWidth="1"/>
    <col min="11530" max="11530" width="0" style="683" hidden="1" customWidth="1"/>
    <col min="11531" max="11776" width="9.109375" style="683"/>
    <col min="11777" max="11777" width="25.6640625" style="683" customWidth="1"/>
    <col min="11778" max="11778" width="15.6640625" style="683" customWidth="1"/>
    <col min="11779" max="11779" width="30.88671875" style="683" customWidth="1"/>
    <col min="11780" max="11780" width="0" style="683" hidden="1" customWidth="1"/>
    <col min="11781" max="11781" width="12.88671875" style="683" customWidth="1"/>
    <col min="11782" max="11785" width="12.6640625" style="683" customWidth="1"/>
    <col min="11786" max="11786" width="0" style="683" hidden="1" customWidth="1"/>
    <col min="11787" max="12032" width="9.109375" style="683"/>
    <col min="12033" max="12033" width="25.6640625" style="683" customWidth="1"/>
    <col min="12034" max="12034" width="15.6640625" style="683" customWidth="1"/>
    <col min="12035" max="12035" width="30.88671875" style="683" customWidth="1"/>
    <col min="12036" max="12036" width="0" style="683" hidden="1" customWidth="1"/>
    <col min="12037" max="12037" width="12.88671875" style="683" customWidth="1"/>
    <col min="12038" max="12041" width="12.6640625" style="683" customWidth="1"/>
    <col min="12042" max="12042" width="0" style="683" hidden="1" customWidth="1"/>
    <col min="12043" max="12288" width="9.109375" style="683"/>
    <col min="12289" max="12289" width="25.6640625" style="683" customWidth="1"/>
    <col min="12290" max="12290" width="15.6640625" style="683" customWidth="1"/>
    <col min="12291" max="12291" width="30.88671875" style="683" customWidth="1"/>
    <col min="12292" max="12292" width="0" style="683" hidden="1" customWidth="1"/>
    <col min="12293" max="12293" width="12.88671875" style="683" customWidth="1"/>
    <col min="12294" max="12297" width="12.6640625" style="683" customWidth="1"/>
    <col min="12298" max="12298" width="0" style="683" hidden="1" customWidth="1"/>
    <col min="12299" max="12544" width="9.109375" style="683"/>
    <col min="12545" max="12545" width="25.6640625" style="683" customWidth="1"/>
    <col min="12546" max="12546" width="15.6640625" style="683" customWidth="1"/>
    <col min="12547" max="12547" width="30.88671875" style="683" customWidth="1"/>
    <col min="12548" max="12548" width="0" style="683" hidden="1" customWidth="1"/>
    <col min="12549" max="12549" width="12.88671875" style="683" customWidth="1"/>
    <col min="12550" max="12553" width="12.6640625" style="683" customWidth="1"/>
    <col min="12554" max="12554" width="0" style="683" hidden="1" customWidth="1"/>
    <col min="12555" max="12800" width="9.109375" style="683"/>
    <col min="12801" max="12801" width="25.6640625" style="683" customWidth="1"/>
    <col min="12802" max="12802" width="15.6640625" style="683" customWidth="1"/>
    <col min="12803" max="12803" width="30.88671875" style="683" customWidth="1"/>
    <col min="12804" max="12804" width="0" style="683" hidden="1" customWidth="1"/>
    <col min="12805" max="12805" width="12.88671875" style="683" customWidth="1"/>
    <col min="12806" max="12809" width="12.6640625" style="683" customWidth="1"/>
    <col min="12810" max="12810" width="0" style="683" hidden="1" customWidth="1"/>
    <col min="12811" max="13056" width="9.109375" style="683"/>
    <col min="13057" max="13057" width="25.6640625" style="683" customWidth="1"/>
    <col min="13058" max="13058" width="15.6640625" style="683" customWidth="1"/>
    <col min="13059" max="13059" width="30.88671875" style="683" customWidth="1"/>
    <col min="13060" max="13060" width="0" style="683" hidden="1" customWidth="1"/>
    <col min="13061" max="13061" width="12.88671875" style="683" customWidth="1"/>
    <col min="13062" max="13065" width="12.6640625" style="683" customWidth="1"/>
    <col min="13066" max="13066" width="0" style="683" hidden="1" customWidth="1"/>
    <col min="13067" max="13312" width="9.109375" style="683"/>
    <col min="13313" max="13313" width="25.6640625" style="683" customWidth="1"/>
    <col min="13314" max="13314" width="15.6640625" style="683" customWidth="1"/>
    <col min="13315" max="13315" width="30.88671875" style="683" customWidth="1"/>
    <col min="13316" max="13316" width="0" style="683" hidden="1" customWidth="1"/>
    <col min="13317" max="13317" width="12.88671875" style="683" customWidth="1"/>
    <col min="13318" max="13321" width="12.6640625" style="683" customWidth="1"/>
    <col min="13322" max="13322" width="0" style="683" hidden="1" customWidth="1"/>
    <col min="13323" max="13568" width="9.109375" style="683"/>
    <col min="13569" max="13569" width="25.6640625" style="683" customWidth="1"/>
    <col min="13570" max="13570" width="15.6640625" style="683" customWidth="1"/>
    <col min="13571" max="13571" width="30.88671875" style="683" customWidth="1"/>
    <col min="13572" max="13572" width="0" style="683" hidden="1" customWidth="1"/>
    <col min="13573" max="13573" width="12.88671875" style="683" customWidth="1"/>
    <col min="13574" max="13577" width="12.6640625" style="683" customWidth="1"/>
    <col min="13578" max="13578" width="0" style="683" hidden="1" customWidth="1"/>
    <col min="13579" max="13824" width="9.109375" style="683"/>
    <col min="13825" max="13825" width="25.6640625" style="683" customWidth="1"/>
    <col min="13826" max="13826" width="15.6640625" style="683" customWidth="1"/>
    <col min="13827" max="13827" width="30.88671875" style="683" customWidth="1"/>
    <col min="13828" max="13828" width="0" style="683" hidden="1" customWidth="1"/>
    <col min="13829" max="13829" width="12.88671875" style="683" customWidth="1"/>
    <col min="13830" max="13833" width="12.6640625" style="683" customWidth="1"/>
    <col min="13834" max="13834" width="0" style="683" hidden="1" customWidth="1"/>
    <col min="13835" max="14080" width="9.109375" style="683"/>
    <col min="14081" max="14081" width="25.6640625" style="683" customWidth="1"/>
    <col min="14082" max="14082" width="15.6640625" style="683" customWidth="1"/>
    <col min="14083" max="14083" width="30.88671875" style="683" customWidth="1"/>
    <col min="14084" max="14084" width="0" style="683" hidden="1" customWidth="1"/>
    <col min="14085" max="14085" width="12.88671875" style="683" customWidth="1"/>
    <col min="14086" max="14089" width="12.6640625" style="683" customWidth="1"/>
    <col min="14090" max="14090" width="0" style="683" hidden="1" customWidth="1"/>
    <col min="14091" max="14336" width="9.109375" style="683"/>
    <col min="14337" max="14337" width="25.6640625" style="683" customWidth="1"/>
    <col min="14338" max="14338" width="15.6640625" style="683" customWidth="1"/>
    <col min="14339" max="14339" width="30.88671875" style="683" customWidth="1"/>
    <col min="14340" max="14340" width="0" style="683" hidden="1" customWidth="1"/>
    <col min="14341" max="14341" width="12.88671875" style="683" customWidth="1"/>
    <col min="14342" max="14345" width="12.6640625" style="683" customWidth="1"/>
    <col min="14346" max="14346" width="0" style="683" hidden="1" customWidth="1"/>
    <col min="14347" max="14592" width="9.109375" style="683"/>
    <col min="14593" max="14593" width="25.6640625" style="683" customWidth="1"/>
    <col min="14594" max="14594" width="15.6640625" style="683" customWidth="1"/>
    <col min="14595" max="14595" width="30.88671875" style="683" customWidth="1"/>
    <col min="14596" max="14596" width="0" style="683" hidden="1" customWidth="1"/>
    <col min="14597" max="14597" width="12.88671875" style="683" customWidth="1"/>
    <col min="14598" max="14601" width="12.6640625" style="683" customWidth="1"/>
    <col min="14602" max="14602" width="0" style="683" hidden="1" customWidth="1"/>
    <col min="14603" max="14848" width="9.109375" style="683"/>
    <col min="14849" max="14849" width="25.6640625" style="683" customWidth="1"/>
    <col min="14850" max="14850" width="15.6640625" style="683" customWidth="1"/>
    <col min="14851" max="14851" width="30.88671875" style="683" customWidth="1"/>
    <col min="14852" max="14852" width="0" style="683" hidden="1" customWidth="1"/>
    <col min="14853" max="14853" width="12.88671875" style="683" customWidth="1"/>
    <col min="14854" max="14857" width="12.6640625" style="683" customWidth="1"/>
    <col min="14858" max="14858" width="0" style="683" hidden="1" customWidth="1"/>
    <col min="14859" max="15104" width="9.109375" style="683"/>
    <col min="15105" max="15105" width="25.6640625" style="683" customWidth="1"/>
    <col min="15106" max="15106" width="15.6640625" style="683" customWidth="1"/>
    <col min="15107" max="15107" width="30.88671875" style="683" customWidth="1"/>
    <col min="15108" max="15108" width="0" style="683" hidden="1" customWidth="1"/>
    <col min="15109" max="15109" width="12.88671875" style="683" customWidth="1"/>
    <col min="15110" max="15113" width="12.6640625" style="683" customWidth="1"/>
    <col min="15114" max="15114" width="0" style="683" hidden="1" customWidth="1"/>
    <col min="15115" max="15360" width="9.109375" style="683"/>
    <col min="15361" max="15361" width="25.6640625" style="683" customWidth="1"/>
    <col min="15362" max="15362" width="15.6640625" style="683" customWidth="1"/>
    <col min="15363" max="15363" width="30.88671875" style="683" customWidth="1"/>
    <col min="15364" max="15364" width="0" style="683" hidden="1" customWidth="1"/>
    <col min="15365" max="15365" width="12.88671875" style="683" customWidth="1"/>
    <col min="15366" max="15369" width="12.6640625" style="683" customWidth="1"/>
    <col min="15370" max="15370" width="0" style="683" hidden="1" customWidth="1"/>
    <col min="15371" max="15616" width="9.109375" style="683"/>
    <col min="15617" max="15617" width="25.6640625" style="683" customWidth="1"/>
    <col min="15618" max="15618" width="15.6640625" style="683" customWidth="1"/>
    <col min="15619" max="15619" width="30.88671875" style="683" customWidth="1"/>
    <col min="15620" max="15620" width="0" style="683" hidden="1" customWidth="1"/>
    <col min="15621" max="15621" width="12.88671875" style="683" customWidth="1"/>
    <col min="15622" max="15625" width="12.6640625" style="683" customWidth="1"/>
    <col min="15626" max="15626" width="0" style="683" hidden="1" customWidth="1"/>
    <col min="15627" max="15872" width="9.109375" style="683"/>
    <col min="15873" max="15873" width="25.6640625" style="683" customWidth="1"/>
    <col min="15874" max="15874" width="15.6640625" style="683" customWidth="1"/>
    <col min="15875" max="15875" width="30.88671875" style="683" customWidth="1"/>
    <col min="15876" max="15876" width="0" style="683" hidden="1" customWidth="1"/>
    <col min="15877" max="15877" width="12.88671875" style="683" customWidth="1"/>
    <col min="15878" max="15881" width="12.6640625" style="683" customWidth="1"/>
    <col min="15882" max="15882" width="0" style="683" hidden="1" customWidth="1"/>
    <col min="15883" max="16128" width="9.109375" style="683"/>
    <col min="16129" max="16129" width="25.6640625" style="683" customWidth="1"/>
    <col min="16130" max="16130" width="15.6640625" style="683" customWidth="1"/>
    <col min="16131" max="16131" width="30.88671875" style="683" customWidth="1"/>
    <col min="16132" max="16132" width="0" style="683" hidden="1" customWidth="1"/>
    <col min="16133" max="16133" width="12.88671875" style="683" customWidth="1"/>
    <col min="16134" max="16137" width="12.6640625" style="683" customWidth="1"/>
    <col min="16138" max="16138" width="0" style="683" hidden="1" customWidth="1"/>
    <col min="16139" max="16384" width="9.109375" style="683"/>
  </cols>
  <sheetData>
    <row r="1" spans="1:12">
      <c r="A1" s="470"/>
      <c r="B1" s="470"/>
      <c r="C1" s="470"/>
      <c r="D1" s="651"/>
      <c r="E1" s="651"/>
      <c r="F1" s="651"/>
      <c r="G1" s="470"/>
      <c r="H1" s="1227" t="s">
        <v>2056</v>
      </c>
      <c r="I1" s="1227"/>
      <c r="J1" s="1227"/>
      <c r="K1" s="537"/>
      <c r="L1" s="537"/>
    </row>
    <row r="2" spans="1:12">
      <c r="A2" s="470"/>
      <c r="B2" s="470"/>
      <c r="C2" s="684"/>
      <c r="D2" s="1227" t="s">
        <v>4638</v>
      </c>
      <c r="E2" s="1227"/>
      <c r="F2" s="1227"/>
      <c r="G2" s="1227"/>
      <c r="H2" s="1227"/>
      <c r="I2" s="1227"/>
      <c r="J2" s="1227"/>
      <c r="K2" s="537"/>
      <c r="L2" s="537"/>
    </row>
    <row r="3" spans="1:12">
      <c r="A3" s="470"/>
      <c r="B3" s="470"/>
      <c r="C3" s="649"/>
      <c r="D3" s="684"/>
      <c r="E3" s="684"/>
      <c r="F3" s="684"/>
      <c r="G3" s="684"/>
      <c r="H3" s="684"/>
      <c r="I3" s="684"/>
      <c r="J3" s="684"/>
      <c r="K3" s="537"/>
      <c r="L3" s="537"/>
    </row>
    <row r="4" spans="1:12" ht="15.6">
      <c r="A4" s="1228" t="s">
        <v>4727</v>
      </c>
      <c r="B4" s="1228"/>
      <c r="C4" s="1228"/>
      <c r="D4" s="1228"/>
      <c r="E4" s="1228"/>
      <c r="F4" s="1228"/>
      <c r="G4" s="1228"/>
      <c r="H4" s="1228"/>
      <c r="I4" s="1228"/>
      <c r="J4" s="1228"/>
      <c r="K4" s="537"/>
      <c r="L4" s="537"/>
    </row>
    <row r="5" spans="1:12" ht="15.6">
      <c r="A5" s="650"/>
      <c r="B5" s="650"/>
      <c r="C5" s="650"/>
      <c r="D5" s="471"/>
      <c r="E5" s="471"/>
      <c r="F5" s="471"/>
      <c r="G5" s="650"/>
      <c r="H5" s="650"/>
      <c r="I5" s="650"/>
      <c r="J5" s="650"/>
      <c r="K5" s="537"/>
      <c r="L5" s="537"/>
    </row>
    <row r="6" spans="1:12" ht="15.6">
      <c r="A6" s="1228" t="s">
        <v>3056</v>
      </c>
      <c r="B6" s="1229"/>
      <c r="C6" s="1229"/>
      <c r="D6" s="1229"/>
      <c r="E6" s="1229"/>
      <c r="F6" s="1229"/>
      <c r="G6" s="1229"/>
      <c r="H6" s="1229"/>
      <c r="I6" s="1229"/>
      <c r="J6" s="1229"/>
      <c r="K6" s="537"/>
      <c r="L6" s="537"/>
    </row>
    <row r="7" spans="1:12">
      <c r="A7" s="470"/>
      <c r="B7" s="470"/>
      <c r="C7" s="470"/>
      <c r="D7" s="651"/>
      <c r="E7" s="651"/>
      <c r="F7" s="651"/>
      <c r="G7" s="470"/>
      <c r="H7" s="470"/>
      <c r="I7" s="1230" t="s">
        <v>1040</v>
      </c>
      <c r="J7" s="1230"/>
      <c r="K7" s="537"/>
      <c r="L7" s="537"/>
    </row>
    <row r="8" spans="1:12" ht="52.8">
      <c r="A8" s="685" t="s">
        <v>2057</v>
      </c>
      <c r="B8" s="685" t="s">
        <v>304</v>
      </c>
      <c r="C8" s="685" t="s">
        <v>305</v>
      </c>
      <c r="D8" s="685" t="s">
        <v>306</v>
      </c>
      <c r="E8" s="685" t="s">
        <v>3702</v>
      </c>
      <c r="F8" s="685" t="s">
        <v>2058</v>
      </c>
      <c r="G8" s="686" t="s">
        <v>3057</v>
      </c>
      <c r="H8" s="686" t="s">
        <v>3058</v>
      </c>
      <c r="I8" s="686" t="s">
        <v>3059</v>
      </c>
      <c r="J8" s="686" t="s">
        <v>3060</v>
      </c>
      <c r="K8" s="537"/>
      <c r="L8" s="537"/>
    </row>
    <row r="9" spans="1:12">
      <c r="A9" s="687">
        <v>1</v>
      </c>
      <c r="B9" s="687">
        <v>2</v>
      </c>
      <c r="C9" s="687">
        <v>3</v>
      </c>
      <c r="D9" s="687">
        <v>4</v>
      </c>
      <c r="E9" s="687"/>
      <c r="F9" s="687">
        <v>5</v>
      </c>
      <c r="G9" s="524">
        <v>6</v>
      </c>
      <c r="H9" s="524">
        <v>7</v>
      </c>
      <c r="I9" s="524">
        <v>8</v>
      </c>
      <c r="J9" s="524">
        <v>9</v>
      </c>
      <c r="K9" s="537"/>
      <c r="L9" s="537"/>
    </row>
    <row r="10" spans="1:12" ht="26.4">
      <c r="A10" s="524">
        <v>1</v>
      </c>
      <c r="B10" s="472" t="s">
        <v>307</v>
      </c>
      <c r="C10" s="473"/>
      <c r="D10" s="474"/>
      <c r="E10" s="474"/>
      <c r="F10" s="474"/>
      <c r="G10" s="474">
        <f>SUM(G11,G251,G549,G563,G592,G925,G1704,G1753,G1830)</f>
        <v>0</v>
      </c>
      <c r="H10" s="474">
        <f>SUM(H11,H251,H549,H563,H592,H925,H1704,H1753,H1830)</f>
        <v>0</v>
      </c>
      <c r="I10" s="474">
        <f>SUM(I11,I251,I549,I563,I592,I925,I1704,I1753,I1830)</f>
        <v>0</v>
      </c>
      <c r="J10" s="474">
        <f>SUM(J11,J251,J549,J563,J592,J925,J1704,J1753,J1830)</f>
        <v>0</v>
      </c>
      <c r="K10" s="537"/>
      <c r="L10" s="537"/>
    </row>
    <row r="11" spans="1:12">
      <c r="A11" s="524">
        <v>2</v>
      </c>
      <c r="B11" s="472" t="s">
        <v>308</v>
      </c>
      <c r="C11" s="473"/>
      <c r="D11" s="474"/>
      <c r="E11" s="474"/>
      <c r="F11" s="474"/>
      <c r="G11" s="475">
        <f>SUM(G12,G53,G116)</f>
        <v>0</v>
      </c>
      <c r="H11" s="475">
        <f>SUM(H12,H53,H116)</f>
        <v>0</v>
      </c>
      <c r="I11" s="475">
        <f>SUM(I12,I53,I116)</f>
        <v>0</v>
      </c>
      <c r="J11" s="475">
        <f>SUM(J12,J53,J116)</f>
        <v>0</v>
      </c>
      <c r="K11" s="537"/>
      <c r="L11" s="537"/>
    </row>
    <row r="12" spans="1:12" ht="26.4">
      <c r="A12" s="524">
        <v>3</v>
      </c>
      <c r="B12" s="472" t="s">
        <v>3356</v>
      </c>
      <c r="C12" s="473"/>
      <c r="D12" s="474"/>
      <c r="E12" s="474"/>
      <c r="F12" s="474"/>
      <c r="G12" s="475">
        <f>SUM(G13:G38)</f>
        <v>0</v>
      </c>
      <c r="H12" s="475">
        <f>SUM(H13:H38)</f>
        <v>0</v>
      </c>
      <c r="I12" s="475">
        <f>SUM(I13:I38)</f>
        <v>0</v>
      </c>
      <c r="J12" s="475">
        <f>SUM(J13:J38)</f>
        <v>0</v>
      </c>
      <c r="K12" s="537"/>
      <c r="L12" s="537"/>
    </row>
    <row r="13" spans="1:12" ht="26.4">
      <c r="A13" s="524">
        <v>4</v>
      </c>
      <c r="B13" s="414" t="s">
        <v>2059</v>
      </c>
      <c r="C13" s="523" t="s">
        <v>2060</v>
      </c>
      <c r="D13" s="524" t="s">
        <v>2061</v>
      </c>
      <c r="E13" s="524" t="s">
        <v>4728</v>
      </c>
      <c r="F13" s="524">
        <v>0.7</v>
      </c>
      <c r="G13" s="688"/>
      <c r="H13" s="688"/>
      <c r="I13" s="688"/>
      <c r="J13" s="688"/>
      <c r="K13" s="689">
        <v>45241</v>
      </c>
      <c r="L13" s="537"/>
    </row>
    <row r="14" spans="1:12" ht="26.4">
      <c r="A14" s="524">
        <v>5</v>
      </c>
      <c r="B14" s="476" t="s">
        <v>3703</v>
      </c>
      <c r="C14" s="523" t="s">
        <v>3704</v>
      </c>
      <c r="D14" s="524" t="s">
        <v>3705</v>
      </c>
      <c r="E14" s="524" t="s">
        <v>3706</v>
      </c>
      <c r="F14" s="524">
        <v>1.5</v>
      </c>
      <c r="G14" s="688"/>
      <c r="H14" s="688"/>
      <c r="I14" s="688"/>
      <c r="J14" s="688"/>
      <c r="K14" s="689">
        <v>46794</v>
      </c>
      <c r="L14" s="537"/>
    </row>
    <row r="15" spans="1:12" ht="26.4">
      <c r="A15" s="524">
        <v>6</v>
      </c>
      <c r="B15" s="476" t="s">
        <v>2085</v>
      </c>
      <c r="C15" s="523" t="s">
        <v>3707</v>
      </c>
      <c r="D15" s="524" t="s">
        <v>3708</v>
      </c>
      <c r="E15" s="524" t="s">
        <v>3709</v>
      </c>
      <c r="F15" s="524">
        <v>2</v>
      </c>
      <c r="G15" s="688"/>
      <c r="H15" s="688"/>
      <c r="I15" s="688"/>
      <c r="J15" s="688"/>
      <c r="K15" s="689">
        <v>45655</v>
      </c>
      <c r="L15" s="537"/>
    </row>
    <row r="16" spans="1:12" ht="52.8">
      <c r="A16" s="524">
        <v>7</v>
      </c>
      <c r="B16" s="477" t="s">
        <v>3710</v>
      </c>
      <c r="C16" s="523" t="s">
        <v>3711</v>
      </c>
      <c r="D16" s="524" t="s">
        <v>3712</v>
      </c>
      <c r="E16" s="524" t="s">
        <v>3713</v>
      </c>
      <c r="F16" s="524">
        <v>0.8</v>
      </c>
      <c r="G16" s="688"/>
      <c r="H16" s="688"/>
      <c r="I16" s="688"/>
      <c r="J16" s="688"/>
      <c r="K16" s="689">
        <v>46943</v>
      </c>
      <c r="L16" s="537"/>
    </row>
    <row r="17" spans="1:12">
      <c r="A17" s="524">
        <v>8</v>
      </c>
      <c r="B17" s="414" t="s">
        <v>2062</v>
      </c>
      <c r="C17" s="523" t="s">
        <v>2060</v>
      </c>
      <c r="D17" s="524" t="s">
        <v>2061</v>
      </c>
      <c r="E17" s="524" t="s">
        <v>3714</v>
      </c>
      <c r="F17" s="524">
        <v>0.7</v>
      </c>
      <c r="G17" s="688"/>
      <c r="H17" s="688"/>
      <c r="I17" s="688"/>
      <c r="J17" s="688"/>
      <c r="K17" s="689">
        <v>45331</v>
      </c>
      <c r="L17" s="537"/>
    </row>
    <row r="18" spans="1:12" ht="52.8">
      <c r="A18" s="524">
        <v>9</v>
      </c>
      <c r="B18" s="690" t="s">
        <v>3061</v>
      </c>
      <c r="C18" s="523" t="s">
        <v>3062</v>
      </c>
      <c r="D18" s="524" t="s">
        <v>3715</v>
      </c>
      <c r="E18" s="524" t="s">
        <v>3713</v>
      </c>
      <c r="F18" s="524" t="s">
        <v>3063</v>
      </c>
      <c r="G18" s="688"/>
      <c r="H18" s="688"/>
      <c r="I18" s="688"/>
      <c r="J18" s="688"/>
      <c r="K18" s="689">
        <v>46269</v>
      </c>
      <c r="L18" s="537"/>
    </row>
    <row r="19" spans="1:12" ht="26.4">
      <c r="A19" s="524">
        <v>10</v>
      </c>
      <c r="B19" s="477" t="s">
        <v>3716</v>
      </c>
      <c r="C19" s="691" t="s">
        <v>3717</v>
      </c>
      <c r="D19" s="524" t="s">
        <v>3718</v>
      </c>
      <c r="E19" s="524" t="s">
        <v>3719</v>
      </c>
      <c r="F19" s="524">
        <v>1</v>
      </c>
      <c r="G19" s="688"/>
      <c r="H19" s="688"/>
      <c r="I19" s="688"/>
      <c r="J19" s="688"/>
      <c r="K19" s="692">
        <v>47593</v>
      </c>
      <c r="L19" s="537"/>
    </row>
    <row r="20" spans="1:12" ht="26.4">
      <c r="A20" s="524">
        <v>11</v>
      </c>
      <c r="B20" s="414" t="s">
        <v>2063</v>
      </c>
      <c r="C20" s="523" t="s">
        <v>2064</v>
      </c>
      <c r="D20" s="524" t="s">
        <v>3720</v>
      </c>
      <c r="E20" s="524" t="s">
        <v>3721</v>
      </c>
      <c r="F20" s="524">
        <v>0.8</v>
      </c>
      <c r="G20" s="688"/>
      <c r="H20" s="688"/>
      <c r="I20" s="688"/>
      <c r="J20" s="688"/>
      <c r="K20" s="689">
        <v>45829</v>
      </c>
      <c r="L20" s="537"/>
    </row>
    <row r="21" spans="1:12" ht="26.4">
      <c r="A21" s="524">
        <v>12</v>
      </c>
      <c r="B21" s="478" t="s">
        <v>3064</v>
      </c>
      <c r="C21" s="693" t="s">
        <v>3065</v>
      </c>
      <c r="D21" s="694" t="s">
        <v>3722</v>
      </c>
      <c r="E21" s="694" t="s">
        <v>3719</v>
      </c>
      <c r="F21" s="694">
        <v>0.4</v>
      </c>
      <c r="G21" s="688"/>
      <c r="H21" s="688"/>
      <c r="I21" s="688"/>
      <c r="J21" s="688"/>
      <c r="K21" s="689">
        <v>47560</v>
      </c>
      <c r="L21" s="537"/>
    </row>
    <row r="22" spans="1:12" ht="26.4">
      <c r="A22" s="524">
        <v>13</v>
      </c>
      <c r="B22" s="414" t="s">
        <v>2065</v>
      </c>
      <c r="C22" s="523" t="s">
        <v>312</v>
      </c>
      <c r="D22" s="524" t="s">
        <v>2066</v>
      </c>
      <c r="E22" s="524" t="s">
        <v>3723</v>
      </c>
      <c r="F22" s="524" t="s">
        <v>4729</v>
      </c>
      <c r="G22" s="688"/>
      <c r="H22" s="688"/>
      <c r="I22" s="688"/>
      <c r="J22" s="688"/>
      <c r="K22" s="689">
        <v>45726</v>
      </c>
      <c r="L22" s="537"/>
    </row>
    <row r="23" spans="1:12" ht="26.4">
      <c r="A23" s="524">
        <v>14</v>
      </c>
      <c r="B23" s="414" t="s">
        <v>309</v>
      </c>
      <c r="C23" s="523" t="s">
        <v>310</v>
      </c>
      <c r="D23" s="524" t="s">
        <v>3724</v>
      </c>
      <c r="E23" s="524" t="s">
        <v>3706</v>
      </c>
      <c r="F23" s="524">
        <v>15</v>
      </c>
      <c r="G23" s="688"/>
      <c r="H23" s="688"/>
      <c r="I23" s="688"/>
      <c r="J23" s="688"/>
      <c r="K23" s="692">
        <v>47541</v>
      </c>
      <c r="L23" s="537"/>
    </row>
    <row r="24" spans="1:12" ht="26.4">
      <c r="A24" s="524">
        <v>15</v>
      </c>
      <c r="B24" s="414" t="s">
        <v>3066</v>
      </c>
      <c r="C24" s="523" t="s">
        <v>3067</v>
      </c>
      <c r="D24" s="524" t="s">
        <v>3725</v>
      </c>
      <c r="E24" s="524" t="s">
        <v>3726</v>
      </c>
      <c r="F24" s="524">
        <v>15</v>
      </c>
      <c r="G24" s="688"/>
      <c r="H24" s="688"/>
      <c r="I24" s="688"/>
      <c r="J24" s="688"/>
      <c r="K24" s="689">
        <v>46213</v>
      </c>
      <c r="L24" s="537"/>
    </row>
    <row r="25" spans="1:12" ht="26.4">
      <c r="A25" s="524">
        <v>16</v>
      </c>
      <c r="B25" s="414" t="s">
        <v>3068</v>
      </c>
      <c r="C25" s="523" t="s">
        <v>3069</v>
      </c>
      <c r="D25" s="524" t="s">
        <v>2061</v>
      </c>
      <c r="E25" s="524" t="s">
        <v>3727</v>
      </c>
      <c r="F25" s="524" t="s">
        <v>4729</v>
      </c>
      <c r="G25" s="688"/>
      <c r="H25" s="688"/>
      <c r="I25" s="688"/>
      <c r="J25" s="688"/>
      <c r="K25" s="689">
        <v>46175</v>
      </c>
      <c r="L25" s="537"/>
    </row>
    <row r="26" spans="1:12" ht="26.4">
      <c r="A26" s="524">
        <v>17</v>
      </c>
      <c r="B26" s="414" t="s">
        <v>311</v>
      </c>
      <c r="C26" s="523" t="s">
        <v>312</v>
      </c>
      <c r="D26" s="524" t="s">
        <v>313</v>
      </c>
      <c r="E26" s="524" t="s">
        <v>3726</v>
      </c>
      <c r="F26" s="524">
        <v>0.7</v>
      </c>
      <c r="G26" s="688"/>
      <c r="H26" s="688"/>
      <c r="I26" s="688"/>
      <c r="J26" s="688"/>
      <c r="K26" s="689">
        <v>47378</v>
      </c>
      <c r="L26" s="537"/>
    </row>
    <row r="27" spans="1:12">
      <c r="A27" s="524">
        <v>18</v>
      </c>
      <c r="B27" s="414" t="s">
        <v>2067</v>
      </c>
      <c r="C27" s="523" t="s">
        <v>2060</v>
      </c>
      <c r="D27" s="524" t="s">
        <v>3728</v>
      </c>
      <c r="E27" s="524" t="s">
        <v>3729</v>
      </c>
      <c r="F27" s="524">
        <v>0.7</v>
      </c>
      <c r="G27" s="688"/>
      <c r="H27" s="688"/>
      <c r="I27" s="688"/>
      <c r="J27" s="688"/>
      <c r="K27" s="692">
        <v>44864</v>
      </c>
      <c r="L27" s="537"/>
    </row>
    <row r="28" spans="1:12">
      <c r="A28" s="524">
        <v>19</v>
      </c>
      <c r="B28" s="414" t="s">
        <v>2068</v>
      </c>
      <c r="C28" s="523" t="s">
        <v>2060</v>
      </c>
      <c r="D28" s="524" t="s">
        <v>2061</v>
      </c>
      <c r="E28" s="524" t="s">
        <v>3730</v>
      </c>
      <c r="F28" s="524" t="s">
        <v>2069</v>
      </c>
      <c r="G28" s="688"/>
      <c r="H28" s="688"/>
      <c r="I28" s="688"/>
      <c r="J28" s="688"/>
      <c r="K28" s="689">
        <v>45326</v>
      </c>
      <c r="L28" s="537"/>
    </row>
    <row r="29" spans="1:12" ht="26.4">
      <c r="A29" s="524">
        <v>20</v>
      </c>
      <c r="B29" s="414" t="s">
        <v>2070</v>
      </c>
      <c r="C29" s="523" t="s">
        <v>2060</v>
      </c>
      <c r="D29" s="524" t="s">
        <v>2061</v>
      </c>
      <c r="E29" s="524" t="s">
        <v>3731</v>
      </c>
      <c r="F29" s="524">
        <v>0.7</v>
      </c>
      <c r="G29" s="688"/>
      <c r="H29" s="688"/>
      <c r="I29" s="688"/>
      <c r="J29" s="688"/>
      <c r="K29" s="689">
        <v>44988</v>
      </c>
      <c r="L29" s="537"/>
    </row>
    <row r="30" spans="1:12" ht="26.4">
      <c r="A30" s="524">
        <v>21</v>
      </c>
      <c r="B30" s="479" t="s">
        <v>3070</v>
      </c>
      <c r="C30" s="693" t="s">
        <v>3071</v>
      </c>
      <c r="D30" s="694" t="s">
        <v>3732</v>
      </c>
      <c r="E30" s="694" t="s">
        <v>3709</v>
      </c>
      <c r="F30" s="694">
        <v>1.5</v>
      </c>
      <c r="G30" s="688"/>
      <c r="H30" s="688"/>
      <c r="I30" s="688"/>
      <c r="J30" s="688"/>
      <c r="K30" s="689">
        <v>45959</v>
      </c>
      <c r="L30" s="537"/>
    </row>
    <row r="31" spans="1:12" ht="26.4">
      <c r="A31" s="524">
        <v>22</v>
      </c>
      <c r="B31" s="414" t="s">
        <v>2071</v>
      </c>
      <c r="C31" s="523" t="s">
        <v>2072</v>
      </c>
      <c r="D31" s="524" t="s">
        <v>3733</v>
      </c>
      <c r="E31" s="524" t="s">
        <v>3709</v>
      </c>
      <c r="F31" s="524">
        <v>0.4</v>
      </c>
      <c r="G31" s="688"/>
      <c r="H31" s="688"/>
      <c r="I31" s="688"/>
      <c r="J31" s="688"/>
      <c r="K31" s="689">
        <v>45002</v>
      </c>
      <c r="L31" s="537"/>
    </row>
    <row r="32" spans="1:12" ht="26.4">
      <c r="A32" s="524">
        <v>23</v>
      </c>
      <c r="B32" s="414" t="s">
        <v>2073</v>
      </c>
      <c r="C32" s="523" t="s">
        <v>2074</v>
      </c>
      <c r="D32" s="524" t="s">
        <v>3734</v>
      </c>
      <c r="E32" s="524" t="s">
        <v>3726</v>
      </c>
      <c r="F32" s="524" t="s">
        <v>2075</v>
      </c>
      <c r="G32" s="688"/>
      <c r="H32" s="688"/>
      <c r="I32" s="688"/>
      <c r="J32" s="688"/>
      <c r="K32" s="689">
        <v>44760</v>
      </c>
      <c r="L32" s="537"/>
    </row>
    <row r="33" spans="1:12" ht="26.4">
      <c r="A33" s="524">
        <v>24</v>
      </c>
      <c r="B33" s="358" t="s">
        <v>3072</v>
      </c>
      <c r="C33" s="695" t="s">
        <v>2170</v>
      </c>
      <c r="D33" s="696" t="s">
        <v>3735</v>
      </c>
      <c r="E33" s="696" t="s">
        <v>3736</v>
      </c>
      <c r="F33" s="694">
        <v>1.2</v>
      </c>
      <c r="G33" s="688"/>
      <c r="H33" s="688"/>
      <c r="I33" s="688"/>
      <c r="J33" s="688"/>
      <c r="K33" s="689">
        <v>45867</v>
      </c>
      <c r="L33" s="537"/>
    </row>
    <row r="34" spans="1:12" ht="26.4">
      <c r="A34" s="524">
        <v>25</v>
      </c>
      <c r="B34" s="416" t="s">
        <v>3737</v>
      </c>
      <c r="C34" s="695" t="s">
        <v>3738</v>
      </c>
      <c r="D34" s="696" t="s">
        <v>3739</v>
      </c>
      <c r="E34" s="696" t="s">
        <v>3740</v>
      </c>
      <c r="F34" s="694">
        <v>0.8</v>
      </c>
      <c r="G34" s="688"/>
      <c r="H34" s="688"/>
      <c r="I34" s="688"/>
      <c r="J34" s="688"/>
      <c r="K34" s="689">
        <v>47212</v>
      </c>
      <c r="L34" s="537"/>
    </row>
    <row r="35" spans="1:12" ht="26.4">
      <c r="A35" s="524">
        <v>26</v>
      </c>
      <c r="B35" s="697" t="s">
        <v>4730</v>
      </c>
      <c r="C35" s="693" t="s">
        <v>4731</v>
      </c>
      <c r="D35" s="694" t="s">
        <v>4732</v>
      </c>
      <c r="E35" s="694" t="s">
        <v>3776</v>
      </c>
      <c r="F35" s="694">
        <v>1</v>
      </c>
      <c r="G35" s="688"/>
      <c r="H35" s="688"/>
      <c r="I35" s="688"/>
      <c r="J35" s="688"/>
      <c r="K35" s="689">
        <v>47639</v>
      </c>
      <c r="L35" s="537"/>
    </row>
    <row r="36" spans="1:12" ht="26.4">
      <c r="A36" s="524">
        <v>27</v>
      </c>
      <c r="B36" s="480" t="s">
        <v>3741</v>
      </c>
      <c r="C36" s="523" t="s">
        <v>3742</v>
      </c>
      <c r="D36" s="524" t="s">
        <v>3743</v>
      </c>
      <c r="E36" s="524" t="s">
        <v>3744</v>
      </c>
      <c r="F36" s="524">
        <v>0.4</v>
      </c>
      <c r="G36" s="688"/>
      <c r="H36" s="688"/>
      <c r="I36" s="688"/>
      <c r="J36" s="688"/>
      <c r="K36" s="689">
        <v>46937</v>
      </c>
      <c r="L36" s="537"/>
    </row>
    <row r="37" spans="1:12" ht="26.4">
      <c r="A37" s="524">
        <v>28</v>
      </c>
      <c r="B37" s="414" t="s">
        <v>2076</v>
      </c>
      <c r="C37" s="523" t="s">
        <v>2077</v>
      </c>
      <c r="D37" s="524" t="s">
        <v>3745</v>
      </c>
      <c r="E37" s="524" t="s">
        <v>3726</v>
      </c>
      <c r="F37" s="524">
        <v>0.3</v>
      </c>
      <c r="G37" s="688"/>
      <c r="H37" s="688"/>
      <c r="I37" s="688"/>
      <c r="J37" s="688"/>
      <c r="K37" s="689">
        <v>45801</v>
      </c>
      <c r="L37" s="537"/>
    </row>
    <row r="38" spans="1:12" ht="39.6">
      <c r="A38" s="524">
        <v>29</v>
      </c>
      <c r="B38" s="698" t="s">
        <v>3357</v>
      </c>
      <c r="C38" s="523"/>
      <c r="D38" s="524"/>
      <c r="E38" s="524"/>
      <c r="F38" s="524"/>
      <c r="G38" s="475">
        <f>SUM(G39:G52)</f>
        <v>0</v>
      </c>
      <c r="H38" s="475">
        <f>SUM(H39:H52)</f>
        <v>0</v>
      </c>
      <c r="I38" s="475">
        <f>SUM(I39:I52)</f>
        <v>0</v>
      </c>
      <c r="J38" s="475">
        <f>SUM(J39:J52)</f>
        <v>0</v>
      </c>
      <c r="K38" s="537"/>
      <c r="L38" s="537"/>
    </row>
    <row r="39" spans="1:12">
      <c r="A39" s="524">
        <v>30</v>
      </c>
      <c r="B39" s="699"/>
      <c r="C39" s="693"/>
      <c r="D39" s="694"/>
      <c r="E39" s="694"/>
      <c r="F39" s="694"/>
      <c r="G39" s="688"/>
      <c r="H39" s="688"/>
      <c r="I39" s="688"/>
      <c r="J39" s="688"/>
      <c r="K39" s="537"/>
      <c r="L39" s="537"/>
    </row>
    <row r="40" spans="1:12">
      <c r="A40" s="524">
        <v>31</v>
      </c>
      <c r="B40" s="700"/>
      <c r="C40" s="523"/>
      <c r="D40" s="524"/>
      <c r="E40" s="524"/>
      <c r="F40" s="524"/>
      <c r="G40" s="688"/>
      <c r="H40" s="688"/>
      <c r="I40" s="688"/>
      <c r="J40" s="688"/>
      <c r="K40" s="537"/>
      <c r="L40" s="537"/>
    </row>
    <row r="41" spans="1:12">
      <c r="A41" s="524">
        <v>32</v>
      </c>
      <c r="B41" s="701"/>
      <c r="C41" s="523"/>
      <c r="D41" s="524"/>
      <c r="E41" s="524"/>
      <c r="F41" s="524"/>
      <c r="G41" s="688"/>
      <c r="H41" s="688"/>
      <c r="I41" s="688"/>
      <c r="J41" s="688"/>
      <c r="K41" s="537"/>
      <c r="L41" s="537"/>
    </row>
    <row r="42" spans="1:12">
      <c r="A42" s="524">
        <v>33</v>
      </c>
      <c r="B42" s="700"/>
      <c r="C42" s="523"/>
      <c r="D42" s="524"/>
      <c r="E42" s="524"/>
      <c r="F42" s="524"/>
      <c r="G42" s="688"/>
      <c r="H42" s="688"/>
      <c r="I42" s="688"/>
      <c r="J42" s="688"/>
      <c r="K42" s="537"/>
      <c r="L42" s="537"/>
    </row>
    <row r="43" spans="1:12">
      <c r="A43" s="524">
        <v>34</v>
      </c>
      <c r="B43" s="523"/>
      <c r="C43" s="523"/>
      <c r="D43" s="524"/>
      <c r="E43" s="524"/>
      <c r="F43" s="524"/>
      <c r="G43" s="688"/>
      <c r="H43" s="688"/>
      <c r="I43" s="688"/>
      <c r="J43" s="688"/>
      <c r="K43" s="537"/>
      <c r="L43" s="537"/>
    </row>
    <row r="44" spans="1:12">
      <c r="A44" s="524">
        <v>35</v>
      </c>
      <c r="B44" s="523"/>
      <c r="C44" s="523"/>
      <c r="D44" s="524"/>
      <c r="E44" s="524"/>
      <c r="F44" s="524"/>
      <c r="G44" s="688"/>
      <c r="H44" s="688"/>
      <c r="I44" s="688"/>
      <c r="J44" s="688"/>
      <c r="K44" s="537"/>
      <c r="L44" s="537"/>
    </row>
    <row r="45" spans="1:12">
      <c r="A45" s="524">
        <v>36</v>
      </c>
      <c r="B45" s="523"/>
      <c r="C45" s="523"/>
      <c r="D45" s="524"/>
      <c r="E45" s="524"/>
      <c r="F45" s="524"/>
      <c r="G45" s="688"/>
      <c r="H45" s="688"/>
      <c r="I45" s="688"/>
      <c r="J45" s="688"/>
      <c r="K45" s="537"/>
      <c r="L45" s="537"/>
    </row>
    <row r="46" spans="1:12">
      <c r="A46" s="524">
        <v>37</v>
      </c>
      <c r="B46" s="523"/>
      <c r="C46" s="523"/>
      <c r="D46" s="524"/>
      <c r="E46" s="524"/>
      <c r="F46" s="524"/>
      <c r="G46" s="688"/>
      <c r="H46" s="688"/>
      <c r="I46" s="688"/>
      <c r="J46" s="688"/>
      <c r="K46" s="537"/>
      <c r="L46" s="537"/>
    </row>
    <row r="47" spans="1:12">
      <c r="A47" s="524">
        <v>38</v>
      </c>
      <c r="B47" s="523"/>
      <c r="C47" s="523"/>
      <c r="D47" s="524"/>
      <c r="E47" s="524"/>
      <c r="F47" s="524"/>
      <c r="G47" s="688"/>
      <c r="H47" s="688"/>
      <c r="I47" s="688"/>
      <c r="J47" s="688"/>
      <c r="K47" s="537"/>
      <c r="L47" s="537"/>
    </row>
    <row r="48" spans="1:12">
      <c r="A48" s="524">
        <v>39</v>
      </c>
      <c r="B48" s="523"/>
      <c r="C48" s="523"/>
      <c r="D48" s="524"/>
      <c r="E48" s="524"/>
      <c r="F48" s="524"/>
      <c r="G48" s="688"/>
      <c r="H48" s="688"/>
      <c r="I48" s="688"/>
      <c r="J48" s="688"/>
      <c r="K48" s="537"/>
      <c r="L48" s="537"/>
    </row>
    <row r="49" spans="1:12">
      <c r="A49" s="524">
        <v>40</v>
      </c>
      <c r="B49" s="523"/>
      <c r="C49" s="523"/>
      <c r="D49" s="524"/>
      <c r="E49" s="524"/>
      <c r="F49" s="524"/>
      <c r="G49" s="688"/>
      <c r="H49" s="688"/>
      <c r="I49" s="688"/>
      <c r="J49" s="688"/>
      <c r="K49" s="537"/>
      <c r="L49" s="537"/>
    </row>
    <row r="50" spans="1:12">
      <c r="A50" s="524">
        <v>41</v>
      </c>
      <c r="B50" s="523"/>
      <c r="C50" s="523"/>
      <c r="D50" s="524"/>
      <c r="E50" s="524"/>
      <c r="F50" s="524"/>
      <c r="G50" s="688"/>
      <c r="H50" s="688"/>
      <c r="I50" s="688"/>
      <c r="J50" s="688"/>
      <c r="K50" s="537"/>
      <c r="L50" s="537"/>
    </row>
    <row r="51" spans="1:12">
      <c r="A51" s="524">
        <v>42</v>
      </c>
      <c r="B51" s="523"/>
      <c r="C51" s="523"/>
      <c r="D51" s="524"/>
      <c r="E51" s="524"/>
      <c r="F51" s="524"/>
      <c r="G51" s="688"/>
      <c r="H51" s="688"/>
      <c r="I51" s="688"/>
      <c r="J51" s="688"/>
      <c r="K51" s="537"/>
      <c r="L51" s="537"/>
    </row>
    <row r="52" spans="1:12">
      <c r="A52" s="524">
        <v>43</v>
      </c>
      <c r="B52" s="523"/>
      <c r="C52" s="523"/>
      <c r="D52" s="524"/>
      <c r="E52" s="524"/>
      <c r="F52" s="524"/>
      <c r="G52" s="688"/>
      <c r="H52" s="688"/>
      <c r="I52" s="688"/>
      <c r="J52" s="688"/>
      <c r="K52" s="537"/>
      <c r="L52" s="537"/>
    </row>
    <row r="53" spans="1:12" ht="26.4">
      <c r="A53" s="524">
        <v>44</v>
      </c>
      <c r="B53" s="481" t="s">
        <v>314</v>
      </c>
      <c r="C53" s="473"/>
      <c r="D53" s="474"/>
      <c r="E53" s="474"/>
      <c r="F53" s="474"/>
      <c r="G53" s="474">
        <f>SUM(G54:G100)</f>
        <v>0</v>
      </c>
      <c r="H53" s="474">
        <f>SUM(H54:H100)</f>
        <v>0</v>
      </c>
      <c r="I53" s="474">
        <f>SUM(I54:I100)</f>
        <v>0</v>
      </c>
      <c r="J53" s="474">
        <f>SUM(J54:J100)</f>
        <v>0</v>
      </c>
      <c r="K53" s="537"/>
      <c r="L53" s="537"/>
    </row>
    <row r="54" spans="1:12">
      <c r="A54" s="524">
        <v>45</v>
      </c>
      <c r="B54" s="414" t="s">
        <v>2078</v>
      </c>
      <c r="C54" s="523" t="s">
        <v>541</v>
      </c>
      <c r="D54" s="524" t="s">
        <v>2079</v>
      </c>
      <c r="E54" s="482" t="s">
        <v>3746</v>
      </c>
      <c r="F54" s="524">
        <v>0.5</v>
      </c>
      <c r="G54" s="524"/>
      <c r="H54" s="524"/>
      <c r="I54" s="524"/>
      <c r="J54" s="524"/>
      <c r="K54" s="702">
        <v>45396</v>
      </c>
      <c r="L54" s="537"/>
    </row>
    <row r="55" spans="1:12" ht="26.4">
      <c r="A55" s="524">
        <v>46</v>
      </c>
      <c r="B55" s="690" t="s">
        <v>3073</v>
      </c>
      <c r="C55" s="524" t="s">
        <v>318</v>
      </c>
      <c r="D55" s="524" t="s">
        <v>495</v>
      </c>
      <c r="E55" s="524" t="s">
        <v>3719</v>
      </c>
      <c r="F55" s="524">
        <v>0.4</v>
      </c>
      <c r="G55" s="524"/>
      <c r="H55" s="524"/>
      <c r="I55" s="524"/>
      <c r="J55" s="524"/>
      <c r="K55" s="702">
        <v>44989</v>
      </c>
      <c r="L55" s="537"/>
    </row>
    <row r="56" spans="1:12" ht="26.4">
      <c r="A56" s="524">
        <v>47</v>
      </c>
      <c r="B56" s="417" t="s">
        <v>4733</v>
      </c>
      <c r="C56" s="524" t="s">
        <v>4734</v>
      </c>
      <c r="D56" s="524" t="s">
        <v>4735</v>
      </c>
      <c r="E56" s="524" t="s">
        <v>3736</v>
      </c>
      <c r="F56" s="524">
        <v>0.5</v>
      </c>
      <c r="G56" s="524"/>
      <c r="H56" s="524"/>
      <c r="I56" s="524"/>
      <c r="J56" s="524"/>
      <c r="K56" s="703">
        <v>47763</v>
      </c>
      <c r="L56" s="537"/>
    </row>
    <row r="57" spans="1:12" ht="26.4">
      <c r="A57" s="524">
        <v>48</v>
      </c>
      <c r="B57" s="414" t="s">
        <v>4736</v>
      </c>
      <c r="C57" s="524" t="s">
        <v>483</v>
      </c>
      <c r="D57" s="524" t="s">
        <v>495</v>
      </c>
      <c r="E57" s="524" t="s">
        <v>4110</v>
      </c>
      <c r="F57" s="524">
        <v>0.3</v>
      </c>
      <c r="G57" s="524"/>
      <c r="H57" s="524"/>
      <c r="I57" s="524"/>
      <c r="J57" s="524"/>
      <c r="K57" s="702">
        <v>47809</v>
      </c>
      <c r="L57" s="537"/>
    </row>
    <row r="58" spans="1:12">
      <c r="A58" s="524">
        <v>49</v>
      </c>
      <c r="B58" s="417" t="s">
        <v>2083</v>
      </c>
      <c r="C58" s="524" t="s">
        <v>321</v>
      </c>
      <c r="D58" s="524" t="s">
        <v>2084</v>
      </c>
      <c r="E58" s="524" t="s">
        <v>3747</v>
      </c>
      <c r="F58" s="524">
        <v>2</v>
      </c>
      <c r="G58" s="524"/>
      <c r="H58" s="524"/>
      <c r="I58" s="524"/>
      <c r="J58" s="524"/>
      <c r="K58" s="702">
        <v>45268</v>
      </c>
      <c r="L58" s="537"/>
    </row>
    <row r="59" spans="1:12" ht="26.4">
      <c r="A59" s="524">
        <v>50</v>
      </c>
      <c r="B59" s="414" t="s">
        <v>4737</v>
      </c>
      <c r="C59" s="524" t="s">
        <v>4738</v>
      </c>
      <c r="D59" s="524" t="s">
        <v>3772</v>
      </c>
      <c r="E59" s="524" t="s">
        <v>3726</v>
      </c>
      <c r="F59" s="524">
        <v>1.5</v>
      </c>
      <c r="G59" s="524"/>
      <c r="H59" s="524"/>
      <c r="I59" s="524"/>
      <c r="J59" s="524"/>
      <c r="K59" s="703">
        <v>47788</v>
      </c>
      <c r="L59" s="537"/>
    </row>
    <row r="60" spans="1:12">
      <c r="A60" s="524">
        <v>51</v>
      </c>
      <c r="B60" s="417" t="s">
        <v>2086</v>
      </c>
      <c r="C60" s="524" t="s">
        <v>1041</v>
      </c>
      <c r="D60" s="524" t="s">
        <v>1042</v>
      </c>
      <c r="E60" s="524" t="s">
        <v>3748</v>
      </c>
      <c r="F60" s="524">
        <v>0.1</v>
      </c>
      <c r="G60" s="524"/>
      <c r="H60" s="524"/>
      <c r="I60" s="524"/>
      <c r="J60" s="524"/>
      <c r="K60" s="702">
        <v>45460</v>
      </c>
      <c r="L60" s="537"/>
    </row>
    <row r="61" spans="1:12">
      <c r="A61" s="524">
        <v>52</v>
      </c>
      <c r="B61" s="690" t="s">
        <v>2087</v>
      </c>
      <c r="C61" s="524" t="s">
        <v>483</v>
      </c>
      <c r="D61" s="524" t="s">
        <v>495</v>
      </c>
      <c r="E61" s="524" t="s">
        <v>3714</v>
      </c>
      <c r="F61" s="524">
        <v>0.3</v>
      </c>
      <c r="G61" s="524"/>
      <c r="H61" s="524"/>
      <c r="I61" s="524"/>
      <c r="J61" s="524"/>
      <c r="K61" s="702">
        <v>45326</v>
      </c>
      <c r="L61" s="537"/>
    </row>
    <row r="62" spans="1:12" ht="26.4">
      <c r="A62" s="524">
        <v>53</v>
      </c>
      <c r="B62" s="417" t="s">
        <v>2089</v>
      </c>
      <c r="C62" s="524" t="s">
        <v>321</v>
      </c>
      <c r="D62" s="524" t="s">
        <v>495</v>
      </c>
      <c r="E62" s="524" t="s">
        <v>3749</v>
      </c>
      <c r="F62" s="524">
        <v>0.2</v>
      </c>
      <c r="G62" s="524"/>
      <c r="H62" s="524"/>
      <c r="I62" s="524"/>
      <c r="J62" s="524"/>
      <c r="K62" s="689">
        <v>44652</v>
      </c>
      <c r="L62" s="537"/>
    </row>
    <row r="63" spans="1:12">
      <c r="A63" s="524">
        <v>54</v>
      </c>
      <c r="B63" s="414" t="s">
        <v>2090</v>
      </c>
      <c r="C63" s="524" t="s">
        <v>321</v>
      </c>
      <c r="D63" s="524" t="s">
        <v>495</v>
      </c>
      <c r="E63" s="482" t="s">
        <v>3750</v>
      </c>
      <c r="F63" s="524">
        <v>1</v>
      </c>
      <c r="G63" s="524"/>
      <c r="H63" s="524"/>
      <c r="I63" s="524"/>
      <c r="J63" s="524"/>
      <c r="K63" s="689">
        <v>45703</v>
      </c>
      <c r="L63" s="537"/>
    </row>
    <row r="64" spans="1:12">
      <c r="A64" s="524">
        <v>55</v>
      </c>
      <c r="B64" s="414" t="s">
        <v>2091</v>
      </c>
      <c r="C64" s="523" t="s">
        <v>315</v>
      </c>
      <c r="D64" s="524" t="s">
        <v>2092</v>
      </c>
      <c r="E64" s="524" t="s">
        <v>3751</v>
      </c>
      <c r="F64" s="524">
        <v>0.5</v>
      </c>
      <c r="G64" s="524"/>
      <c r="H64" s="524"/>
      <c r="I64" s="524"/>
      <c r="J64" s="524"/>
      <c r="K64" s="689">
        <v>45090</v>
      </c>
      <c r="L64" s="537"/>
    </row>
    <row r="65" spans="1:12">
      <c r="A65" s="524">
        <v>56</v>
      </c>
      <c r="B65" s="414" t="s">
        <v>2093</v>
      </c>
      <c r="C65" s="524" t="s">
        <v>315</v>
      </c>
      <c r="D65" s="524" t="s">
        <v>2092</v>
      </c>
      <c r="E65" s="484" t="s">
        <v>3753</v>
      </c>
      <c r="F65" s="524">
        <v>0.2</v>
      </c>
      <c r="G65" s="524"/>
      <c r="H65" s="524"/>
      <c r="I65" s="524"/>
      <c r="J65" s="524"/>
      <c r="K65" s="689">
        <v>45060</v>
      </c>
      <c r="L65" s="537"/>
    </row>
    <row r="66" spans="1:12" ht="20.399999999999999">
      <c r="A66" s="524">
        <v>57</v>
      </c>
      <c r="B66" s="414" t="s">
        <v>4739</v>
      </c>
      <c r="C66" s="524" t="s">
        <v>315</v>
      </c>
      <c r="D66" s="524" t="s">
        <v>2092</v>
      </c>
      <c r="E66" s="486" t="s">
        <v>4740</v>
      </c>
      <c r="F66" s="524">
        <v>0.5</v>
      </c>
      <c r="G66" s="524"/>
      <c r="H66" s="524"/>
      <c r="I66" s="524"/>
      <c r="J66" s="524"/>
      <c r="K66" s="689">
        <v>47825</v>
      </c>
      <c r="L66" s="537"/>
    </row>
    <row r="67" spans="1:12" ht="39.6">
      <c r="A67" s="524">
        <v>58</v>
      </c>
      <c r="B67" s="690" t="s">
        <v>2094</v>
      </c>
      <c r="C67" s="524" t="s">
        <v>315</v>
      </c>
      <c r="D67" s="524" t="s">
        <v>2095</v>
      </c>
      <c r="E67" s="524" t="s">
        <v>3754</v>
      </c>
      <c r="F67" s="524">
        <v>0.5</v>
      </c>
      <c r="G67" s="524"/>
      <c r="H67" s="524"/>
      <c r="I67" s="524"/>
      <c r="J67" s="524"/>
      <c r="K67" s="689">
        <v>45640</v>
      </c>
      <c r="L67" s="537"/>
    </row>
    <row r="68" spans="1:12" ht="26.4">
      <c r="A68" s="524">
        <v>59</v>
      </c>
      <c r="B68" s="414" t="s">
        <v>3358</v>
      </c>
      <c r="C68" s="524" t="s">
        <v>315</v>
      </c>
      <c r="D68" s="524" t="s">
        <v>2095</v>
      </c>
      <c r="E68" s="704" t="s">
        <v>3755</v>
      </c>
      <c r="F68" s="524">
        <v>0.5</v>
      </c>
      <c r="G68" s="524"/>
      <c r="H68" s="524"/>
      <c r="I68" s="524"/>
      <c r="J68" s="524"/>
      <c r="K68" s="689">
        <v>46419</v>
      </c>
      <c r="L68" s="537"/>
    </row>
    <row r="69" spans="1:12">
      <c r="A69" s="524">
        <v>60</v>
      </c>
      <c r="B69" s="414" t="s">
        <v>3359</v>
      </c>
      <c r="C69" s="524" t="s">
        <v>483</v>
      </c>
      <c r="D69" s="524" t="s">
        <v>495</v>
      </c>
      <c r="E69" s="484" t="s">
        <v>3756</v>
      </c>
      <c r="F69" s="524">
        <v>0.3</v>
      </c>
      <c r="G69" s="524"/>
      <c r="H69" s="524"/>
      <c r="I69" s="524"/>
      <c r="J69" s="524"/>
      <c r="K69" s="689">
        <v>46460</v>
      </c>
      <c r="L69" s="537"/>
    </row>
    <row r="70" spans="1:12" ht="26.4">
      <c r="A70" s="524">
        <v>61</v>
      </c>
      <c r="B70" s="417" t="s">
        <v>523</v>
      </c>
      <c r="C70" s="524" t="s">
        <v>321</v>
      </c>
      <c r="D70" s="524" t="s">
        <v>495</v>
      </c>
      <c r="E70" s="524" t="s">
        <v>3752</v>
      </c>
      <c r="F70" s="524">
        <v>1</v>
      </c>
      <c r="G70" s="524"/>
      <c r="H70" s="524"/>
      <c r="I70" s="524"/>
      <c r="J70" s="524"/>
      <c r="K70" s="689">
        <v>46852</v>
      </c>
      <c r="L70" s="537"/>
    </row>
    <row r="71" spans="1:12">
      <c r="A71" s="524">
        <v>62</v>
      </c>
      <c r="B71" s="414" t="s">
        <v>2096</v>
      </c>
      <c r="C71" s="524" t="s">
        <v>483</v>
      </c>
      <c r="D71" s="524" t="s">
        <v>495</v>
      </c>
      <c r="E71" s="524" t="s">
        <v>3757</v>
      </c>
      <c r="F71" s="524">
        <v>0.3</v>
      </c>
      <c r="G71" s="524"/>
      <c r="H71" s="524"/>
      <c r="I71" s="524"/>
      <c r="J71" s="524"/>
      <c r="K71" s="689">
        <v>45591</v>
      </c>
      <c r="L71" s="537"/>
    </row>
    <row r="72" spans="1:12" ht="26.4">
      <c r="A72" s="524">
        <v>63</v>
      </c>
      <c r="B72" s="414" t="s">
        <v>2097</v>
      </c>
      <c r="C72" s="524" t="s">
        <v>483</v>
      </c>
      <c r="D72" s="524" t="s">
        <v>495</v>
      </c>
      <c r="E72" s="524" t="s">
        <v>3758</v>
      </c>
      <c r="F72" s="524">
        <v>0.3</v>
      </c>
      <c r="G72" s="524"/>
      <c r="H72" s="524"/>
      <c r="I72" s="524"/>
      <c r="J72" s="524"/>
      <c r="K72" s="689">
        <v>45331</v>
      </c>
      <c r="L72" s="537"/>
    </row>
    <row r="73" spans="1:12">
      <c r="A73" s="524">
        <v>64</v>
      </c>
      <c r="B73" s="414" t="s">
        <v>2098</v>
      </c>
      <c r="C73" s="524" t="s">
        <v>315</v>
      </c>
      <c r="D73" s="524" t="s">
        <v>2092</v>
      </c>
      <c r="E73" s="485" t="s">
        <v>3706</v>
      </c>
      <c r="F73" s="524">
        <v>0.2</v>
      </c>
      <c r="G73" s="524"/>
      <c r="H73" s="524"/>
      <c r="I73" s="524"/>
      <c r="J73" s="524"/>
      <c r="K73" s="689">
        <v>45987</v>
      </c>
      <c r="L73" s="537"/>
    </row>
    <row r="74" spans="1:12">
      <c r="A74" s="524">
        <v>65</v>
      </c>
      <c r="B74" s="414" t="s">
        <v>2098</v>
      </c>
      <c r="C74" s="524" t="s">
        <v>483</v>
      </c>
      <c r="D74" s="524" t="s">
        <v>2092</v>
      </c>
      <c r="E74" s="484" t="s">
        <v>3706</v>
      </c>
      <c r="F74" s="524">
        <v>5.3</v>
      </c>
      <c r="G74" s="524"/>
      <c r="H74" s="524"/>
      <c r="I74" s="524"/>
      <c r="J74" s="524"/>
      <c r="K74" s="689">
        <v>48194</v>
      </c>
      <c r="L74" s="537"/>
    </row>
    <row r="75" spans="1:12" ht="20.399999999999999">
      <c r="A75" s="524">
        <v>66</v>
      </c>
      <c r="B75" s="414" t="s">
        <v>3759</v>
      </c>
      <c r="C75" s="524" t="s">
        <v>3760</v>
      </c>
      <c r="D75" s="524" t="s">
        <v>3761</v>
      </c>
      <c r="E75" s="486" t="s">
        <v>3762</v>
      </c>
      <c r="F75" s="524">
        <v>2.7</v>
      </c>
      <c r="G75" s="524"/>
      <c r="H75" s="524"/>
      <c r="I75" s="524"/>
      <c r="J75" s="524"/>
      <c r="K75" s="689">
        <v>47261</v>
      </c>
      <c r="L75" s="537"/>
    </row>
    <row r="76" spans="1:12" ht="26.4">
      <c r="A76" s="524">
        <v>67</v>
      </c>
      <c r="B76" s="414" t="s">
        <v>1043</v>
      </c>
      <c r="C76" s="524" t="s">
        <v>1044</v>
      </c>
      <c r="D76" s="524" t="s">
        <v>1045</v>
      </c>
      <c r="E76" s="524" t="s">
        <v>3726</v>
      </c>
      <c r="F76" s="524">
        <v>12.5</v>
      </c>
      <c r="G76" s="524"/>
      <c r="H76" s="524"/>
      <c r="I76" s="524"/>
      <c r="J76" s="524"/>
      <c r="K76" s="689">
        <v>47736</v>
      </c>
      <c r="L76" s="537"/>
    </row>
    <row r="77" spans="1:12" ht="26.4">
      <c r="A77" s="524">
        <v>68</v>
      </c>
      <c r="B77" s="487" t="s">
        <v>3074</v>
      </c>
      <c r="C77" s="705" t="s">
        <v>541</v>
      </c>
      <c r="D77" s="495" t="s">
        <v>2079</v>
      </c>
      <c r="E77" s="495" t="s">
        <v>3763</v>
      </c>
      <c r="F77" s="694">
        <v>0.5</v>
      </c>
      <c r="G77" s="524"/>
      <c r="H77" s="524"/>
      <c r="I77" s="524"/>
      <c r="J77" s="524"/>
      <c r="K77" s="706">
        <v>46220</v>
      </c>
      <c r="L77" s="537"/>
    </row>
    <row r="78" spans="1:12" ht="26.4">
      <c r="A78" s="524">
        <v>69</v>
      </c>
      <c r="B78" s="414" t="s">
        <v>2099</v>
      </c>
      <c r="C78" s="524" t="s">
        <v>483</v>
      </c>
      <c r="D78" s="524" t="s">
        <v>495</v>
      </c>
      <c r="E78" s="524" t="s">
        <v>3764</v>
      </c>
      <c r="F78" s="524">
        <v>0.15</v>
      </c>
      <c r="G78" s="524"/>
      <c r="H78" s="524"/>
      <c r="I78" s="524"/>
      <c r="J78" s="524"/>
      <c r="K78" s="689">
        <v>44725</v>
      </c>
      <c r="L78" s="537"/>
    </row>
    <row r="79" spans="1:12" ht="39.6">
      <c r="A79" s="524">
        <v>70</v>
      </c>
      <c r="B79" s="414" t="s">
        <v>3360</v>
      </c>
      <c r="C79" s="524" t="s">
        <v>483</v>
      </c>
      <c r="D79" s="524" t="s">
        <v>2092</v>
      </c>
      <c r="E79" s="524" t="s">
        <v>3765</v>
      </c>
      <c r="F79" s="524">
        <v>0.4</v>
      </c>
      <c r="G79" s="524"/>
      <c r="H79" s="524"/>
      <c r="I79" s="524"/>
      <c r="J79" s="524"/>
      <c r="K79" s="689">
        <v>46475</v>
      </c>
      <c r="L79" s="537"/>
    </row>
    <row r="80" spans="1:12">
      <c r="A80" s="524">
        <v>71</v>
      </c>
      <c r="B80" s="414" t="s">
        <v>2100</v>
      </c>
      <c r="C80" s="524" t="s">
        <v>483</v>
      </c>
      <c r="D80" s="524" t="s">
        <v>495</v>
      </c>
      <c r="E80" s="524" t="s">
        <v>3766</v>
      </c>
      <c r="F80" s="524">
        <v>0.25</v>
      </c>
      <c r="G80" s="524"/>
      <c r="H80" s="524"/>
      <c r="I80" s="524"/>
      <c r="J80" s="524"/>
      <c r="K80" s="689">
        <v>44893</v>
      </c>
      <c r="L80" s="537"/>
    </row>
    <row r="81" spans="1:12" ht="26.4">
      <c r="A81" s="524">
        <v>72</v>
      </c>
      <c r="B81" s="414" t="s">
        <v>1046</v>
      </c>
      <c r="C81" s="524" t="s">
        <v>1047</v>
      </c>
      <c r="D81" s="524" t="s">
        <v>1045</v>
      </c>
      <c r="E81" s="524" t="s">
        <v>3726</v>
      </c>
      <c r="F81" s="524">
        <v>25</v>
      </c>
      <c r="G81" s="524"/>
      <c r="H81" s="524"/>
      <c r="I81" s="524"/>
      <c r="J81" s="524"/>
      <c r="K81" s="689">
        <v>47768</v>
      </c>
      <c r="L81" s="537"/>
    </row>
    <row r="82" spans="1:12">
      <c r="A82" s="524">
        <v>73</v>
      </c>
      <c r="B82" s="414" t="s">
        <v>3361</v>
      </c>
      <c r="C82" s="523" t="s">
        <v>321</v>
      </c>
      <c r="D82" s="524" t="s">
        <v>495</v>
      </c>
      <c r="E82" s="524" t="s">
        <v>3767</v>
      </c>
      <c r="F82" s="524">
        <v>1</v>
      </c>
      <c r="G82" s="524"/>
      <c r="H82" s="524"/>
      <c r="I82" s="524"/>
      <c r="J82" s="524"/>
      <c r="K82" s="689">
        <v>46411</v>
      </c>
      <c r="L82" s="537"/>
    </row>
    <row r="83" spans="1:12">
      <c r="A83" s="524">
        <v>74</v>
      </c>
      <c r="B83" s="414" t="s">
        <v>562</v>
      </c>
      <c r="C83" s="523" t="s">
        <v>321</v>
      </c>
      <c r="D83" s="524" t="s">
        <v>2279</v>
      </c>
      <c r="E83" s="524" t="s">
        <v>3768</v>
      </c>
      <c r="F83" s="524">
        <v>2</v>
      </c>
      <c r="G83" s="524"/>
      <c r="H83" s="524"/>
      <c r="I83" s="524"/>
      <c r="J83" s="524"/>
      <c r="K83" s="538">
        <v>47182</v>
      </c>
      <c r="L83" s="537"/>
    </row>
    <row r="84" spans="1:12" ht="26.4">
      <c r="A84" s="524">
        <v>75</v>
      </c>
      <c r="B84" s="414" t="s">
        <v>3769</v>
      </c>
      <c r="C84" s="523" t="s">
        <v>483</v>
      </c>
      <c r="D84" s="524" t="s">
        <v>495</v>
      </c>
      <c r="E84" s="524" t="s">
        <v>3770</v>
      </c>
      <c r="F84" s="524">
        <v>0.3</v>
      </c>
      <c r="G84" s="524"/>
      <c r="H84" s="524"/>
      <c r="I84" s="524"/>
      <c r="J84" s="524"/>
      <c r="K84" s="689">
        <v>46833</v>
      </c>
      <c r="L84" s="537"/>
    </row>
    <row r="85" spans="1:12">
      <c r="A85" s="524">
        <v>76</v>
      </c>
      <c r="B85" s="414" t="s">
        <v>2101</v>
      </c>
      <c r="C85" s="524" t="s">
        <v>483</v>
      </c>
      <c r="D85" s="524" t="s">
        <v>495</v>
      </c>
      <c r="E85" s="524" t="s">
        <v>3740</v>
      </c>
      <c r="F85" s="524">
        <v>0.5</v>
      </c>
      <c r="G85" s="524"/>
      <c r="H85" s="524"/>
      <c r="I85" s="524"/>
      <c r="J85" s="524"/>
      <c r="K85" s="689">
        <v>45706</v>
      </c>
      <c r="L85" s="537"/>
    </row>
    <row r="86" spans="1:12">
      <c r="A86" s="524">
        <v>77</v>
      </c>
      <c r="B86" s="414" t="s">
        <v>3362</v>
      </c>
      <c r="C86" s="524" t="s">
        <v>483</v>
      </c>
      <c r="D86" s="524" t="s">
        <v>495</v>
      </c>
      <c r="E86" s="524" t="s">
        <v>3771</v>
      </c>
      <c r="F86" s="524">
        <v>0.3</v>
      </c>
      <c r="G86" s="524"/>
      <c r="H86" s="524"/>
      <c r="I86" s="524"/>
      <c r="J86" s="524"/>
      <c r="K86" s="689">
        <v>46508</v>
      </c>
      <c r="L86" s="537"/>
    </row>
    <row r="87" spans="1:12">
      <c r="A87" s="524">
        <v>78</v>
      </c>
      <c r="B87" s="417" t="s">
        <v>2102</v>
      </c>
      <c r="C87" s="524" t="s">
        <v>2103</v>
      </c>
      <c r="D87" s="524" t="s">
        <v>3772</v>
      </c>
      <c r="E87" s="524" t="s">
        <v>3773</v>
      </c>
      <c r="F87" s="524">
        <v>0.5</v>
      </c>
      <c r="G87" s="524"/>
      <c r="H87" s="524"/>
      <c r="I87" s="524"/>
      <c r="J87" s="524"/>
      <c r="K87" s="689">
        <v>45767</v>
      </c>
      <c r="L87" s="537"/>
    </row>
    <row r="88" spans="1:12">
      <c r="A88" s="524">
        <v>79</v>
      </c>
      <c r="B88" s="487" t="s">
        <v>3774</v>
      </c>
      <c r="C88" s="705" t="s">
        <v>2103</v>
      </c>
      <c r="D88" s="495" t="s">
        <v>3775</v>
      </c>
      <c r="E88" s="524" t="s">
        <v>3776</v>
      </c>
      <c r="F88" s="707">
        <v>0.4</v>
      </c>
      <c r="G88" s="524"/>
      <c r="H88" s="524"/>
      <c r="I88" s="524"/>
      <c r="J88" s="524"/>
      <c r="K88" s="689">
        <v>46870</v>
      </c>
      <c r="L88" s="537"/>
    </row>
    <row r="89" spans="1:12">
      <c r="A89" s="524">
        <v>80</v>
      </c>
      <c r="B89" s="690" t="s">
        <v>317</v>
      </c>
      <c r="C89" s="524" t="s">
        <v>318</v>
      </c>
      <c r="D89" s="524" t="s">
        <v>319</v>
      </c>
      <c r="E89" s="524" t="s">
        <v>3776</v>
      </c>
      <c r="F89" s="524">
        <v>0.08</v>
      </c>
      <c r="G89" s="524"/>
      <c r="H89" s="524"/>
      <c r="I89" s="524"/>
      <c r="J89" s="524"/>
      <c r="K89" s="692">
        <v>47155</v>
      </c>
      <c r="L89" s="537"/>
    </row>
    <row r="90" spans="1:12" ht="26.4">
      <c r="A90" s="524">
        <v>81</v>
      </c>
      <c r="B90" s="414" t="s">
        <v>2104</v>
      </c>
      <c r="C90" s="524" t="s">
        <v>321</v>
      </c>
      <c r="D90" s="524" t="s">
        <v>2105</v>
      </c>
      <c r="E90" s="524" t="s">
        <v>3749</v>
      </c>
      <c r="F90" s="524">
        <v>16.5</v>
      </c>
      <c r="G90" s="524"/>
      <c r="H90" s="524"/>
      <c r="I90" s="524"/>
      <c r="J90" s="524"/>
      <c r="K90" s="689">
        <v>45852</v>
      </c>
      <c r="L90" s="537"/>
    </row>
    <row r="91" spans="1:12" ht="39.6">
      <c r="A91" s="524">
        <v>82</v>
      </c>
      <c r="B91" s="417" t="s">
        <v>4741</v>
      </c>
      <c r="C91" s="524" t="s">
        <v>473</v>
      </c>
      <c r="D91" s="524" t="s">
        <v>2092</v>
      </c>
      <c r="E91" s="524" t="s">
        <v>4742</v>
      </c>
      <c r="F91" s="524">
        <v>0.3</v>
      </c>
      <c r="G91" s="524"/>
      <c r="H91" s="524"/>
      <c r="I91" s="524"/>
      <c r="J91" s="524"/>
      <c r="K91" s="689">
        <v>47715</v>
      </c>
      <c r="L91" s="537"/>
    </row>
    <row r="92" spans="1:12" ht="26.4">
      <c r="A92" s="524">
        <v>83</v>
      </c>
      <c r="B92" s="414" t="s">
        <v>2106</v>
      </c>
      <c r="C92" s="524" t="s">
        <v>315</v>
      </c>
      <c r="D92" s="524" t="s">
        <v>2107</v>
      </c>
      <c r="E92" s="524" t="s">
        <v>3777</v>
      </c>
      <c r="F92" s="524">
        <v>0.5</v>
      </c>
      <c r="G92" s="524"/>
      <c r="H92" s="524"/>
      <c r="I92" s="524"/>
      <c r="J92" s="524"/>
      <c r="K92" s="689">
        <v>44908</v>
      </c>
      <c r="L92" s="537"/>
    </row>
    <row r="93" spans="1:12" ht="26.4">
      <c r="A93" s="524">
        <v>84</v>
      </c>
      <c r="B93" s="416" t="s">
        <v>3778</v>
      </c>
      <c r="C93" s="695" t="s">
        <v>315</v>
      </c>
      <c r="D93" s="696" t="s">
        <v>2092</v>
      </c>
      <c r="E93" s="524" t="s">
        <v>3779</v>
      </c>
      <c r="F93" s="707">
        <v>0.5</v>
      </c>
      <c r="G93" s="524"/>
      <c r="H93" s="524"/>
      <c r="I93" s="524"/>
      <c r="J93" s="524"/>
      <c r="K93" s="689">
        <v>46841</v>
      </c>
      <c r="L93" s="537"/>
    </row>
    <row r="94" spans="1:12" ht="26.4">
      <c r="A94" s="524">
        <v>85</v>
      </c>
      <c r="B94" s="414" t="s">
        <v>3780</v>
      </c>
      <c r="C94" s="524" t="s">
        <v>483</v>
      </c>
      <c r="D94" s="524" t="s">
        <v>495</v>
      </c>
      <c r="E94" s="524" t="s">
        <v>3781</v>
      </c>
      <c r="F94" s="707">
        <v>0.3</v>
      </c>
      <c r="G94" s="524"/>
      <c r="H94" s="524"/>
      <c r="I94" s="524"/>
      <c r="J94" s="524"/>
      <c r="K94" s="689">
        <v>46578</v>
      </c>
      <c r="L94" s="537"/>
    </row>
    <row r="95" spans="1:12">
      <c r="A95" s="524">
        <v>86</v>
      </c>
      <c r="B95" s="414" t="s">
        <v>2108</v>
      </c>
      <c r="C95" s="524" t="s">
        <v>2109</v>
      </c>
      <c r="D95" s="524" t="s">
        <v>3782</v>
      </c>
      <c r="E95" s="524" t="s">
        <v>3706</v>
      </c>
      <c r="F95" s="524">
        <v>5</v>
      </c>
      <c r="G95" s="524"/>
      <c r="H95" s="524"/>
      <c r="I95" s="524"/>
      <c r="J95" s="524"/>
      <c r="K95" s="689">
        <v>44654</v>
      </c>
      <c r="L95" s="537"/>
    </row>
    <row r="96" spans="1:12">
      <c r="A96" s="524">
        <v>87</v>
      </c>
      <c r="B96" s="414" t="s">
        <v>320</v>
      </c>
      <c r="C96" s="524" t="s">
        <v>321</v>
      </c>
      <c r="D96" s="524" t="s">
        <v>322</v>
      </c>
      <c r="E96" s="524" t="s">
        <v>3706</v>
      </c>
      <c r="F96" s="707">
        <v>2</v>
      </c>
      <c r="G96" s="524"/>
      <c r="H96" s="524"/>
      <c r="I96" s="524"/>
      <c r="J96" s="524"/>
      <c r="K96" s="689">
        <v>47534</v>
      </c>
      <c r="L96" s="537"/>
    </row>
    <row r="97" spans="1:12">
      <c r="A97" s="524">
        <v>88</v>
      </c>
      <c r="B97" s="414" t="s">
        <v>3363</v>
      </c>
      <c r="C97" s="524" t="s">
        <v>483</v>
      </c>
      <c r="D97" s="524" t="s">
        <v>495</v>
      </c>
      <c r="E97" s="524" t="s">
        <v>3783</v>
      </c>
      <c r="F97" s="707">
        <v>0.3</v>
      </c>
      <c r="G97" s="524"/>
      <c r="H97" s="524"/>
      <c r="I97" s="524"/>
      <c r="J97" s="524"/>
      <c r="K97" s="689">
        <v>46451</v>
      </c>
      <c r="L97" s="537"/>
    </row>
    <row r="98" spans="1:12" ht="26.4">
      <c r="A98" s="524">
        <v>89</v>
      </c>
      <c r="B98" s="417" t="s">
        <v>3784</v>
      </c>
      <c r="C98" s="523" t="s">
        <v>483</v>
      </c>
      <c r="D98" s="524" t="s">
        <v>2092</v>
      </c>
      <c r="E98" s="524" t="s">
        <v>3736</v>
      </c>
      <c r="F98" s="524">
        <v>0.3</v>
      </c>
      <c r="G98" s="524"/>
      <c r="H98" s="524"/>
      <c r="I98" s="524"/>
      <c r="J98" s="524"/>
      <c r="K98" s="706">
        <v>46943</v>
      </c>
      <c r="L98" s="537"/>
    </row>
    <row r="99" spans="1:12">
      <c r="A99" s="524">
        <v>90</v>
      </c>
      <c r="B99" s="479" t="s">
        <v>3785</v>
      </c>
      <c r="C99" s="694" t="s">
        <v>3786</v>
      </c>
      <c r="D99" s="694" t="s">
        <v>3787</v>
      </c>
      <c r="E99" s="524" t="s">
        <v>3788</v>
      </c>
      <c r="F99" s="707">
        <v>9.6</v>
      </c>
      <c r="G99" s="524"/>
      <c r="H99" s="524"/>
      <c r="I99" s="524"/>
      <c r="J99" s="524"/>
      <c r="K99" s="689">
        <v>46451</v>
      </c>
      <c r="L99" s="537"/>
    </row>
    <row r="100" spans="1:12" ht="26.4">
      <c r="A100" s="524">
        <v>91</v>
      </c>
      <c r="B100" s="698" t="s">
        <v>324</v>
      </c>
      <c r="C100" s="523"/>
      <c r="D100" s="524"/>
      <c r="E100" s="524"/>
      <c r="F100" s="524"/>
      <c r="G100" s="474">
        <f>SUM(G101:G115)</f>
        <v>0</v>
      </c>
      <c r="H100" s="474">
        <f>SUM(H101:H115)</f>
        <v>0</v>
      </c>
      <c r="I100" s="474">
        <f>SUM(I101:I115)</f>
        <v>0</v>
      </c>
      <c r="J100" s="474">
        <f>SUM(J101:J115)</f>
        <v>0</v>
      </c>
      <c r="K100" s="537"/>
      <c r="L100" s="537"/>
    </row>
    <row r="101" spans="1:12">
      <c r="A101" s="524">
        <v>92</v>
      </c>
      <c r="B101" s="693"/>
      <c r="C101" s="693"/>
      <c r="D101" s="694"/>
      <c r="E101" s="694"/>
      <c r="F101" s="694"/>
      <c r="G101" s="524"/>
      <c r="H101" s="524"/>
      <c r="I101" s="524"/>
      <c r="J101" s="524"/>
      <c r="K101" s="537"/>
      <c r="L101" s="537"/>
    </row>
    <row r="102" spans="1:12">
      <c r="A102" s="524">
        <v>93</v>
      </c>
      <c r="B102" s="695"/>
      <c r="C102" s="695"/>
      <c r="D102" s="696"/>
      <c r="E102" s="696"/>
      <c r="F102" s="694"/>
      <c r="G102" s="524"/>
      <c r="H102" s="524"/>
      <c r="I102" s="524"/>
      <c r="J102" s="524"/>
      <c r="K102" s="537"/>
      <c r="L102" s="537"/>
    </row>
    <row r="103" spans="1:12">
      <c r="A103" s="524">
        <v>94</v>
      </c>
      <c r="B103" s="705"/>
      <c r="C103" s="705"/>
      <c r="D103" s="495"/>
      <c r="E103" s="495"/>
      <c r="F103" s="694"/>
      <c r="G103" s="524"/>
      <c r="H103" s="524"/>
      <c r="I103" s="524"/>
      <c r="J103" s="524"/>
      <c r="K103" s="537"/>
      <c r="L103" s="537"/>
    </row>
    <row r="104" spans="1:12">
      <c r="A104" s="524">
        <v>95</v>
      </c>
      <c r="B104" s="523"/>
      <c r="C104" s="523"/>
      <c r="D104" s="524"/>
      <c r="E104" s="524"/>
      <c r="F104" s="524"/>
      <c r="G104" s="524"/>
      <c r="H104" s="524"/>
      <c r="I104" s="524"/>
      <c r="J104" s="524"/>
      <c r="K104" s="537"/>
      <c r="L104" s="537"/>
    </row>
    <row r="105" spans="1:12">
      <c r="A105" s="524">
        <v>96</v>
      </c>
      <c r="B105" s="523"/>
      <c r="C105" s="523"/>
      <c r="D105" s="524"/>
      <c r="E105" s="524"/>
      <c r="F105" s="524"/>
      <c r="G105" s="524"/>
      <c r="H105" s="524"/>
      <c r="I105" s="524"/>
      <c r="J105" s="524"/>
      <c r="K105" s="537"/>
      <c r="L105" s="537"/>
    </row>
    <row r="106" spans="1:12">
      <c r="A106" s="524">
        <v>97</v>
      </c>
      <c r="B106" s="523"/>
      <c r="C106" s="523"/>
      <c r="D106" s="524"/>
      <c r="E106" s="524"/>
      <c r="F106" s="524"/>
      <c r="G106" s="524"/>
      <c r="H106" s="524"/>
      <c r="I106" s="524"/>
      <c r="J106" s="524"/>
      <c r="K106" s="537"/>
      <c r="L106" s="537"/>
    </row>
    <row r="107" spans="1:12">
      <c r="A107" s="524">
        <v>98</v>
      </c>
      <c r="B107" s="523"/>
      <c r="C107" s="523"/>
      <c r="D107" s="524"/>
      <c r="E107" s="524"/>
      <c r="F107" s="524"/>
      <c r="G107" s="524"/>
      <c r="H107" s="524"/>
      <c r="I107" s="524"/>
      <c r="J107" s="524"/>
      <c r="K107" s="537"/>
      <c r="L107" s="537"/>
    </row>
    <row r="108" spans="1:12">
      <c r="A108" s="524">
        <v>99</v>
      </c>
      <c r="B108" s="523"/>
      <c r="C108" s="523"/>
      <c r="D108" s="524"/>
      <c r="E108" s="524"/>
      <c r="F108" s="524"/>
      <c r="G108" s="524"/>
      <c r="H108" s="524"/>
      <c r="I108" s="524"/>
      <c r="J108" s="524"/>
      <c r="K108" s="537"/>
      <c r="L108" s="537"/>
    </row>
    <row r="109" spans="1:12">
      <c r="A109" s="524">
        <v>100</v>
      </c>
      <c r="B109" s="523"/>
      <c r="C109" s="523"/>
      <c r="D109" s="524"/>
      <c r="E109" s="524"/>
      <c r="F109" s="524"/>
      <c r="G109" s="524"/>
      <c r="H109" s="524"/>
      <c r="I109" s="524"/>
      <c r="J109" s="524"/>
      <c r="K109" s="537"/>
      <c r="L109" s="537"/>
    </row>
    <row r="110" spans="1:12">
      <c r="A110" s="524">
        <v>101</v>
      </c>
      <c r="B110" s="523"/>
      <c r="C110" s="523"/>
      <c r="D110" s="524"/>
      <c r="E110" s="524"/>
      <c r="F110" s="524"/>
      <c r="G110" s="524"/>
      <c r="H110" s="524"/>
      <c r="I110" s="524"/>
      <c r="J110" s="524"/>
      <c r="K110" s="537"/>
      <c r="L110" s="537"/>
    </row>
    <row r="111" spans="1:12">
      <c r="A111" s="524">
        <v>102</v>
      </c>
      <c r="B111" s="523"/>
      <c r="C111" s="523"/>
      <c r="D111" s="524"/>
      <c r="E111" s="524"/>
      <c r="F111" s="524"/>
      <c r="G111" s="524"/>
      <c r="H111" s="524"/>
      <c r="I111" s="524"/>
      <c r="J111" s="524"/>
      <c r="K111" s="537"/>
      <c r="L111" s="537"/>
    </row>
    <row r="112" spans="1:12">
      <c r="A112" s="524">
        <v>103</v>
      </c>
      <c r="B112" s="523"/>
      <c r="C112" s="523"/>
      <c r="D112" s="524"/>
      <c r="E112" s="524"/>
      <c r="F112" s="524"/>
      <c r="G112" s="524"/>
      <c r="H112" s="524"/>
      <c r="I112" s="524"/>
      <c r="J112" s="524"/>
      <c r="K112" s="537"/>
      <c r="L112" s="537"/>
    </row>
    <row r="113" spans="1:12">
      <c r="A113" s="524">
        <v>104</v>
      </c>
      <c r="B113" s="523"/>
      <c r="C113" s="523"/>
      <c r="D113" s="524"/>
      <c r="E113" s="524"/>
      <c r="F113" s="524"/>
      <c r="G113" s="524"/>
      <c r="H113" s="524"/>
      <c r="I113" s="524"/>
      <c r="J113" s="524"/>
      <c r="K113" s="537"/>
      <c r="L113" s="537"/>
    </row>
    <row r="114" spans="1:12">
      <c r="A114" s="524">
        <v>105</v>
      </c>
      <c r="B114" s="523"/>
      <c r="C114" s="523"/>
      <c r="D114" s="524"/>
      <c r="E114" s="524"/>
      <c r="F114" s="524"/>
      <c r="G114" s="524"/>
      <c r="H114" s="524"/>
      <c r="I114" s="524"/>
      <c r="J114" s="524"/>
      <c r="K114" s="537"/>
      <c r="L114" s="537"/>
    </row>
    <row r="115" spans="1:12">
      <c r="A115" s="524">
        <v>106</v>
      </c>
      <c r="B115" s="523"/>
      <c r="C115" s="523"/>
      <c r="D115" s="524"/>
      <c r="E115" s="524"/>
      <c r="F115" s="524"/>
      <c r="G115" s="524"/>
      <c r="H115" s="524"/>
      <c r="I115" s="524"/>
      <c r="J115" s="524"/>
      <c r="K115" s="537"/>
      <c r="L115" s="537"/>
    </row>
    <row r="116" spans="1:12" ht="26.4">
      <c r="A116" s="524">
        <v>107</v>
      </c>
      <c r="B116" s="481" t="s">
        <v>325</v>
      </c>
      <c r="C116" s="473"/>
      <c r="D116" s="474"/>
      <c r="E116" s="474"/>
      <c r="F116" s="474"/>
      <c r="G116" s="474">
        <f>SUM(G117:G231)</f>
        <v>0</v>
      </c>
      <c r="H116" s="474">
        <f>SUM(H117:H231)</f>
        <v>0</v>
      </c>
      <c r="I116" s="474">
        <f>SUM(I117:I231)</f>
        <v>0</v>
      </c>
      <c r="J116" s="474">
        <f>SUM(J117:J231)</f>
        <v>0</v>
      </c>
      <c r="K116" s="537"/>
      <c r="L116" s="537"/>
    </row>
    <row r="117" spans="1:12">
      <c r="A117" s="524">
        <v>108</v>
      </c>
      <c r="B117" s="414" t="s">
        <v>2110</v>
      </c>
      <c r="C117" s="523" t="s">
        <v>850</v>
      </c>
      <c r="D117" s="524" t="s">
        <v>372</v>
      </c>
      <c r="E117" s="524" t="s">
        <v>3789</v>
      </c>
      <c r="F117" s="524">
        <v>2.35</v>
      </c>
      <c r="G117" s="524"/>
      <c r="H117" s="524"/>
      <c r="I117" s="524"/>
      <c r="J117" s="524"/>
      <c r="K117" s="689">
        <v>45866</v>
      </c>
      <c r="L117" s="537"/>
    </row>
    <row r="118" spans="1:12" ht="26.4">
      <c r="A118" s="524">
        <v>109</v>
      </c>
      <c r="B118" s="414" t="s">
        <v>328</v>
      </c>
      <c r="C118" s="523" t="s">
        <v>329</v>
      </c>
      <c r="D118" s="524" t="s">
        <v>361</v>
      </c>
      <c r="E118" s="524" t="s">
        <v>3790</v>
      </c>
      <c r="F118" s="524">
        <v>0.75</v>
      </c>
      <c r="G118" s="524"/>
      <c r="H118" s="524"/>
      <c r="I118" s="524"/>
      <c r="J118" s="524"/>
      <c r="K118" s="689">
        <v>44652</v>
      </c>
      <c r="L118" s="537"/>
    </row>
    <row r="119" spans="1:12" ht="26.4">
      <c r="A119" s="524">
        <v>110</v>
      </c>
      <c r="B119" s="414" t="s">
        <v>2111</v>
      </c>
      <c r="C119" s="523" t="s">
        <v>2112</v>
      </c>
      <c r="D119" s="524" t="s">
        <v>340</v>
      </c>
      <c r="E119" s="524" t="s">
        <v>3791</v>
      </c>
      <c r="F119" s="524">
        <v>0.3</v>
      </c>
      <c r="G119" s="524"/>
      <c r="H119" s="524"/>
      <c r="I119" s="524"/>
      <c r="J119" s="524"/>
      <c r="K119" s="689">
        <v>45382</v>
      </c>
      <c r="L119" s="537"/>
    </row>
    <row r="120" spans="1:12" ht="26.4">
      <c r="A120" s="524">
        <v>111</v>
      </c>
      <c r="B120" s="414" t="s">
        <v>1048</v>
      </c>
      <c r="C120" s="523" t="s">
        <v>1049</v>
      </c>
      <c r="D120" s="524" t="s">
        <v>364</v>
      </c>
      <c r="E120" s="524" t="s">
        <v>3792</v>
      </c>
      <c r="F120" s="524">
        <v>0.4</v>
      </c>
      <c r="G120" s="524"/>
      <c r="H120" s="524"/>
      <c r="I120" s="524"/>
      <c r="J120" s="524"/>
      <c r="K120" s="689">
        <v>44227</v>
      </c>
      <c r="L120" s="537"/>
    </row>
    <row r="121" spans="1:12" ht="52.8">
      <c r="A121" s="524">
        <v>112</v>
      </c>
      <c r="B121" s="690" t="s">
        <v>331</v>
      </c>
      <c r="C121" s="523" t="s">
        <v>332</v>
      </c>
      <c r="D121" s="524" t="s">
        <v>3793</v>
      </c>
      <c r="E121" s="524" t="s">
        <v>3794</v>
      </c>
      <c r="F121" s="524">
        <v>1.5</v>
      </c>
      <c r="G121" s="524"/>
      <c r="H121" s="524"/>
      <c r="I121" s="524"/>
      <c r="J121" s="524"/>
      <c r="K121" s="689">
        <v>47212</v>
      </c>
      <c r="L121" s="537"/>
    </row>
    <row r="122" spans="1:12">
      <c r="A122" s="524">
        <v>113</v>
      </c>
      <c r="B122" s="414" t="s">
        <v>334</v>
      </c>
      <c r="C122" s="523" t="s">
        <v>315</v>
      </c>
      <c r="D122" s="524" t="s">
        <v>335</v>
      </c>
      <c r="E122" s="524" t="s">
        <v>3709</v>
      </c>
      <c r="F122" s="524">
        <v>0.5</v>
      </c>
      <c r="G122" s="524"/>
      <c r="H122" s="524"/>
      <c r="I122" s="524"/>
      <c r="J122" s="524"/>
      <c r="K122" s="689">
        <v>44277</v>
      </c>
      <c r="L122" s="537"/>
    </row>
    <row r="123" spans="1:12" ht="52.8">
      <c r="A123" s="524">
        <v>114</v>
      </c>
      <c r="B123" s="690" t="s">
        <v>336</v>
      </c>
      <c r="C123" s="523" t="s">
        <v>329</v>
      </c>
      <c r="D123" s="524" t="s">
        <v>330</v>
      </c>
      <c r="E123" s="524" t="s">
        <v>3794</v>
      </c>
      <c r="F123" s="524">
        <v>0.75</v>
      </c>
      <c r="G123" s="524"/>
      <c r="H123" s="524"/>
      <c r="I123" s="524"/>
      <c r="J123" s="524"/>
      <c r="K123" s="689">
        <v>44654</v>
      </c>
      <c r="L123" s="537"/>
    </row>
    <row r="124" spans="1:12" ht="52.8">
      <c r="A124" s="524">
        <v>115</v>
      </c>
      <c r="B124" s="414" t="s">
        <v>4743</v>
      </c>
      <c r="C124" s="523" t="s">
        <v>4744</v>
      </c>
      <c r="D124" s="524" t="s">
        <v>4745</v>
      </c>
      <c r="E124" s="524" t="s">
        <v>4746</v>
      </c>
      <c r="F124" s="524">
        <v>0.5</v>
      </c>
      <c r="G124" s="524"/>
      <c r="H124" s="524"/>
      <c r="I124" s="524"/>
      <c r="J124" s="524"/>
      <c r="K124" s="689">
        <v>47594</v>
      </c>
      <c r="L124" s="537"/>
    </row>
    <row r="125" spans="1:12" ht="26.4">
      <c r="A125" s="524">
        <v>116</v>
      </c>
      <c r="B125" s="414" t="s">
        <v>2113</v>
      </c>
      <c r="C125" s="523" t="s">
        <v>2114</v>
      </c>
      <c r="D125" s="524" t="s">
        <v>2115</v>
      </c>
      <c r="E125" s="524" t="s">
        <v>3795</v>
      </c>
      <c r="F125" s="524">
        <v>1</v>
      </c>
      <c r="G125" s="524"/>
      <c r="H125" s="524"/>
      <c r="I125" s="524"/>
      <c r="J125" s="524"/>
      <c r="K125" s="689">
        <v>45858</v>
      </c>
      <c r="L125" s="537"/>
    </row>
    <row r="126" spans="1:12" ht="26.4">
      <c r="A126" s="524">
        <v>117</v>
      </c>
      <c r="B126" s="479" t="s">
        <v>3796</v>
      </c>
      <c r="C126" s="693" t="s">
        <v>3797</v>
      </c>
      <c r="D126" s="694" t="s">
        <v>3798</v>
      </c>
      <c r="E126" s="694" t="s">
        <v>3799</v>
      </c>
      <c r="F126" s="524">
        <v>0.8</v>
      </c>
      <c r="G126" s="524"/>
      <c r="H126" s="524"/>
      <c r="I126" s="524"/>
      <c r="J126" s="524"/>
      <c r="K126" s="708">
        <v>47180</v>
      </c>
      <c r="L126" s="537"/>
    </row>
    <row r="127" spans="1:12" ht="26.4">
      <c r="A127" s="524">
        <v>118</v>
      </c>
      <c r="B127" s="479" t="s">
        <v>3364</v>
      </c>
      <c r="C127" s="693" t="s">
        <v>3365</v>
      </c>
      <c r="D127" s="694" t="s">
        <v>3366</v>
      </c>
      <c r="E127" s="694" t="s">
        <v>3726</v>
      </c>
      <c r="F127" s="524">
        <v>1.25</v>
      </c>
      <c r="G127" s="524"/>
      <c r="H127" s="524"/>
      <c r="I127" s="524"/>
      <c r="J127" s="524"/>
      <c r="K127" s="689">
        <v>46084</v>
      </c>
      <c r="L127" s="537"/>
    </row>
    <row r="128" spans="1:12" ht="26.4">
      <c r="A128" s="524">
        <v>119</v>
      </c>
      <c r="B128" s="417" t="s">
        <v>2116</v>
      </c>
      <c r="C128" s="523" t="s">
        <v>2117</v>
      </c>
      <c r="D128" s="524" t="s">
        <v>2118</v>
      </c>
      <c r="E128" s="524" t="s">
        <v>3800</v>
      </c>
      <c r="F128" s="524">
        <v>0.6</v>
      </c>
      <c r="G128" s="524"/>
      <c r="H128" s="524"/>
      <c r="I128" s="524"/>
      <c r="J128" s="524"/>
      <c r="K128" s="689">
        <v>45051</v>
      </c>
      <c r="L128" s="537"/>
    </row>
    <row r="129" spans="1:12">
      <c r="A129" s="524">
        <v>120</v>
      </c>
      <c r="B129" s="414" t="s">
        <v>637</v>
      </c>
      <c r="C129" s="523" t="s">
        <v>338</v>
      </c>
      <c r="D129" s="524" t="s">
        <v>339</v>
      </c>
      <c r="E129" s="524" t="s">
        <v>3801</v>
      </c>
      <c r="F129" s="524">
        <v>2</v>
      </c>
      <c r="G129" s="524"/>
      <c r="H129" s="524"/>
      <c r="I129" s="524"/>
      <c r="J129" s="524"/>
      <c r="K129" s="689">
        <v>47441</v>
      </c>
      <c r="L129" s="537"/>
    </row>
    <row r="130" spans="1:12">
      <c r="A130" s="524">
        <v>121</v>
      </c>
      <c r="B130" s="690" t="s">
        <v>337</v>
      </c>
      <c r="C130" s="523" t="s">
        <v>338</v>
      </c>
      <c r="D130" s="524" t="s">
        <v>339</v>
      </c>
      <c r="E130" s="524" t="s">
        <v>3776</v>
      </c>
      <c r="F130" s="524">
        <v>0.5</v>
      </c>
      <c r="G130" s="524"/>
      <c r="H130" s="524"/>
      <c r="I130" s="524"/>
      <c r="J130" s="524"/>
      <c r="K130" s="689">
        <v>44849</v>
      </c>
      <c r="L130" s="537"/>
    </row>
    <row r="131" spans="1:12">
      <c r="A131" s="524">
        <v>122</v>
      </c>
      <c r="B131" s="690" t="s">
        <v>341</v>
      </c>
      <c r="C131" s="523" t="s">
        <v>326</v>
      </c>
      <c r="D131" s="524" t="s">
        <v>327</v>
      </c>
      <c r="E131" s="524" t="s">
        <v>3776</v>
      </c>
      <c r="F131" s="524">
        <v>0.4</v>
      </c>
      <c r="G131" s="524"/>
      <c r="H131" s="524"/>
      <c r="I131" s="524"/>
      <c r="J131" s="524"/>
      <c r="K131" s="689">
        <v>46656</v>
      </c>
      <c r="L131" s="537"/>
    </row>
    <row r="132" spans="1:12" ht="26.4">
      <c r="A132" s="524">
        <v>123</v>
      </c>
      <c r="B132" s="414" t="s">
        <v>4747</v>
      </c>
      <c r="C132" s="523" t="s">
        <v>4748</v>
      </c>
      <c r="D132" s="524" t="s">
        <v>4749</v>
      </c>
      <c r="E132" s="524" t="s">
        <v>3709</v>
      </c>
      <c r="F132" s="524">
        <v>1.5</v>
      </c>
      <c r="G132" s="524"/>
      <c r="H132" s="524"/>
      <c r="I132" s="524"/>
      <c r="J132" s="524"/>
      <c r="K132" s="689">
        <v>47620</v>
      </c>
      <c r="L132" s="537"/>
    </row>
    <row r="133" spans="1:12" ht="26.4">
      <c r="A133" s="524">
        <v>124</v>
      </c>
      <c r="B133" s="414" t="s">
        <v>4750</v>
      </c>
      <c r="C133" s="523" t="s">
        <v>4751</v>
      </c>
      <c r="D133" s="524" t="s">
        <v>4752</v>
      </c>
      <c r="E133" s="524" t="s">
        <v>3709</v>
      </c>
      <c r="F133" s="524">
        <v>9</v>
      </c>
      <c r="G133" s="524"/>
      <c r="H133" s="524"/>
      <c r="I133" s="524"/>
      <c r="J133" s="524"/>
      <c r="K133" s="689">
        <v>47578</v>
      </c>
      <c r="L133" s="537"/>
    </row>
    <row r="134" spans="1:12">
      <c r="A134" s="524">
        <v>125</v>
      </c>
      <c r="B134" s="414" t="s">
        <v>4753</v>
      </c>
      <c r="C134" s="523" t="s">
        <v>318</v>
      </c>
      <c r="D134" s="524" t="s">
        <v>4754</v>
      </c>
      <c r="E134" s="524" t="s">
        <v>3709</v>
      </c>
      <c r="F134" s="524">
        <v>0.15</v>
      </c>
      <c r="G134" s="524"/>
      <c r="H134" s="524"/>
      <c r="I134" s="524"/>
      <c r="J134" s="524"/>
      <c r="K134" s="689">
        <v>47534</v>
      </c>
      <c r="L134" s="537"/>
    </row>
    <row r="135" spans="1:12">
      <c r="A135" s="524">
        <v>126</v>
      </c>
      <c r="B135" s="690" t="s">
        <v>2119</v>
      </c>
      <c r="C135" s="523" t="s">
        <v>342</v>
      </c>
      <c r="D135" s="524" t="s">
        <v>343</v>
      </c>
      <c r="E135" s="524" t="s">
        <v>3776</v>
      </c>
      <c r="F135" s="524">
        <v>0.3</v>
      </c>
      <c r="G135" s="524"/>
      <c r="H135" s="524"/>
      <c r="I135" s="524"/>
      <c r="J135" s="524"/>
      <c r="K135" s="689">
        <v>47819</v>
      </c>
      <c r="L135" s="537"/>
    </row>
    <row r="136" spans="1:12" ht="26.4">
      <c r="A136" s="524">
        <v>127</v>
      </c>
      <c r="B136" s="417" t="s">
        <v>2120</v>
      </c>
      <c r="C136" s="523" t="s">
        <v>2121</v>
      </c>
      <c r="D136" s="524" t="s">
        <v>2122</v>
      </c>
      <c r="E136" s="524" t="s">
        <v>3776</v>
      </c>
      <c r="F136" s="524">
        <v>0.8</v>
      </c>
      <c r="G136" s="524"/>
      <c r="H136" s="524"/>
      <c r="I136" s="524"/>
      <c r="J136" s="524"/>
      <c r="K136" s="689">
        <v>45714</v>
      </c>
      <c r="L136" s="537"/>
    </row>
    <row r="137" spans="1:12" ht="26.4">
      <c r="A137" s="524">
        <v>128</v>
      </c>
      <c r="B137" s="417" t="s">
        <v>344</v>
      </c>
      <c r="C137" s="523" t="s">
        <v>332</v>
      </c>
      <c r="D137" s="524" t="s">
        <v>333</v>
      </c>
      <c r="E137" s="524" t="s">
        <v>3719</v>
      </c>
      <c r="F137" s="524">
        <v>1.5</v>
      </c>
      <c r="G137" s="524"/>
      <c r="H137" s="524"/>
      <c r="I137" s="524"/>
      <c r="J137" s="524"/>
      <c r="K137" s="689">
        <v>47212</v>
      </c>
      <c r="L137" s="537"/>
    </row>
    <row r="138" spans="1:12" ht="39.6">
      <c r="A138" s="524">
        <v>129</v>
      </c>
      <c r="B138" s="414" t="s">
        <v>345</v>
      </c>
      <c r="C138" s="523" t="s">
        <v>332</v>
      </c>
      <c r="D138" s="524" t="s">
        <v>333</v>
      </c>
      <c r="E138" s="524" t="s">
        <v>3802</v>
      </c>
      <c r="F138" s="524">
        <v>1.5</v>
      </c>
      <c r="G138" s="524"/>
      <c r="H138" s="524"/>
      <c r="I138" s="524"/>
      <c r="J138" s="524"/>
      <c r="K138" s="689">
        <v>44230</v>
      </c>
      <c r="L138" s="537"/>
    </row>
    <row r="139" spans="1:12" ht="26.4">
      <c r="A139" s="524">
        <v>130</v>
      </c>
      <c r="B139" s="479" t="s">
        <v>3075</v>
      </c>
      <c r="C139" s="693" t="s">
        <v>3076</v>
      </c>
      <c r="D139" s="694" t="s">
        <v>3803</v>
      </c>
      <c r="E139" s="694" t="s">
        <v>3766</v>
      </c>
      <c r="F139" s="524">
        <v>0.8</v>
      </c>
      <c r="G139" s="524"/>
      <c r="H139" s="524"/>
      <c r="I139" s="524"/>
      <c r="J139" s="524"/>
      <c r="K139" s="689">
        <v>45952</v>
      </c>
      <c r="L139" s="537"/>
    </row>
    <row r="140" spans="1:12">
      <c r="A140" s="524">
        <v>131</v>
      </c>
      <c r="B140" s="414" t="s">
        <v>346</v>
      </c>
      <c r="C140" s="523" t="s">
        <v>332</v>
      </c>
      <c r="D140" s="524" t="s">
        <v>3793</v>
      </c>
      <c r="E140" s="694" t="s">
        <v>3766</v>
      </c>
      <c r="F140" s="524">
        <v>1.5</v>
      </c>
      <c r="G140" s="524"/>
      <c r="H140" s="524"/>
      <c r="I140" s="524"/>
      <c r="J140" s="524"/>
      <c r="K140" s="689">
        <v>45277</v>
      </c>
      <c r="L140" s="537"/>
    </row>
    <row r="141" spans="1:12" ht="26.4">
      <c r="A141" s="524">
        <v>132</v>
      </c>
      <c r="B141" s="414" t="s">
        <v>3077</v>
      </c>
      <c r="C141" s="523" t="s">
        <v>351</v>
      </c>
      <c r="D141" s="524" t="s">
        <v>350</v>
      </c>
      <c r="E141" s="524" t="s">
        <v>3804</v>
      </c>
      <c r="F141" s="524">
        <v>1.5</v>
      </c>
      <c r="G141" s="524"/>
      <c r="H141" s="524"/>
      <c r="I141" s="524"/>
      <c r="J141" s="524"/>
      <c r="K141" s="689">
        <v>45317</v>
      </c>
      <c r="L141" s="537"/>
    </row>
    <row r="142" spans="1:12">
      <c r="A142" s="524">
        <v>133</v>
      </c>
      <c r="B142" s="417" t="s">
        <v>352</v>
      </c>
      <c r="C142" s="523" t="s">
        <v>353</v>
      </c>
      <c r="D142" s="524" t="s">
        <v>354</v>
      </c>
      <c r="E142" s="524" t="s">
        <v>3805</v>
      </c>
      <c r="F142" s="524">
        <v>1.5</v>
      </c>
      <c r="G142" s="524"/>
      <c r="H142" s="524"/>
      <c r="I142" s="524"/>
      <c r="J142" s="524"/>
      <c r="K142" s="689">
        <v>47398</v>
      </c>
      <c r="L142" s="537"/>
    </row>
    <row r="143" spans="1:12">
      <c r="A143" s="524">
        <v>134</v>
      </c>
      <c r="B143" s="690" t="s">
        <v>355</v>
      </c>
      <c r="C143" s="523" t="s">
        <v>356</v>
      </c>
      <c r="D143" s="524" t="s">
        <v>350</v>
      </c>
      <c r="E143" s="524" t="s">
        <v>3806</v>
      </c>
      <c r="F143" s="524">
        <v>2.5</v>
      </c>
      <c r="G143" s="524"/>
      <c r="H143" s="524"/>
      <c r="I143" s="524"/>
      <c r="J143" s="524"/>
      <c r="K143" s="689">
        <v>46656</v>
      </c>
      <c r="L143" s="537"/>
    </row>
    <row r="144" spans="1:12" ht="26.4">
      <c r="A144" s="524">
        <v>135</v>
      </c>
      <c r="B144" s="690" t="s">
        <v>357</v>
      </c>
      <c r="C144" s="523" t="s">
        <v>358</v>
      </c>
      <c r="D144" s="524" t="s">
        <v>3807</v>
      </c>
      <c r="E144" s="524" t="s">
        <v>3771</v>
      </c>
      <c r="F144" s="524">
        <v>0.4</v>
      </c>
      <c r="G144" s="524"/>
      <c r="H144" s="524"/>
      <c r="I144" s="524"/>
      <c r="J144" s="524"/>
      <c r="K144" s="689">
        <v>44709</v>
      </c>
      <c r="L144" s="537"/>
    </row>
    <row r="145" spans="1:12">
      <c r="A145" s="524">
        <v>136</v>
      </c>
      <c r="B145" s="478" t="s">
        <v>4755</v>
      </c>
      <c r="C145" s="693" t="s">
        <v>326</v>
      </c>
      <c r="D145" s="694" t="s">
        <v>327</v>
      </c>
      <c r="E145" s="694" t="s">
        <v>3771</v>
      </c>
      <c r="F145" s="694">
        <v>0.4</v>
      </c>
      <c r="G145" s="524"/>
      <c r="H145" s="524"/>
      <c r="I145" s="524"/>
      <c r="J145" s="524"/>
      <c r="K145" s="692">
        <v>47634</v>
      </c>
      <c r="L145" s="537"/>
    </row>
    <row r="146" spans="1:12" ht="26.4">
      <c r="A146" s="524">
        <v>137</v>
      </c>
      <c r="B146" s="414" t="s">
        <v>2123</v>
      </c>
      <c r="C146" s="523" t="s">
        <v>329</v>
      </c>
      <c r="D146" s="524" t="s">
        <v>3808</v>
      </c>
      <c r="E146" s="524" t="s">
        <v>3746</v>
      </c>
      <c r="F146" s="524">
        <v>0.75</v>
      </c>
      <c r="G146" s="524"/>
      <c r="H146" s="524"/>
      <c r="I146" s="524"/>
      <c r="J146" s="524"/>
      <c r="K146" s="689">
        <v>44760</v>
      </c>
      <c r="L146" s="537"/>
    </row>
    <row r="147" spans="1:12">
      <c r="A147" s="524">
        <v>138</v>
      </c>
      <c r="B147" s="414" t="s">
        <v>2124</v>
      </c>
      <c r="C147" s="523" t="s">
        <v>360</v>
      </c>
      <c r="D147" s="524" t="s">
        <v>2125</v>
      </c>
      <c r="E147" s="524" t="s">
        <v>3714</v>
      </c>
      <c r="F147" s="524">
        <v>0.75</v>
      </c>
      <c r="G147" s="524"/>
      <c r="H147" s="524"/>
      <c r="I147" s="524"/>
      <c r="J147" s="524"/>
      <c r="K147" s="689">
        <v>45714</v>
      </c>
      <c r="L147" s="537"/>
    </row>
    <row r="148" spans="1:12" ht="26.4">
      <c r="A148" s="524">
        <v>139</v>
      </c>
      <c r="B148" s="478" t="s">
        <v>3809</v>
      </c>
      <c r="C148" s="693" t="s">
        <v>3810</v>
      </c>
      <c r="D148" s="694" t="s">
        <v>3811</v>
      </c>
      <c r="E148" s="524" t="s">
        <v>3812</v>
      </c>
      <c r="F148" s="709">
        <v>0.25</v>
      </c>
      <c r="G148" s="524"/>
      <c r="H148" s="524"/>
      <c r="I148" s="524"/>
      <c r="J148" s="524"/>
      <c r="K148" s="689">
        <v>46852</v>
      </c>
      <c r="L148" s="537"/>
    </row>
    <row r="149" spans="1:12" ht="26.4">
      <c r="A149" s="524">
        <v>140</v>
      </c>
      <c r="B149" s="414" t="s">
        <v>4756</v>
      </c>
      <c r="C149" s="523" t="s">
        <v>318</v>
      </c>
      <c r="D149" s="710" t="s">
        <v>359</v>
      </c>
      <c r="E149" s="694" t="s">
        <v>3842</v>
      </c>
      <c r="F149" s="524">
        <v>1</v>
      </c>
      <c r="G149" s="524"/>
      <c r="H149" s="524"/>
      <c r="I149" s="524"/>
      <c r="J149" s="524"/>
      <c r="K149" s="689">
        <v>47492</v>
      </c>
      <c r="L149" s="537"/>
    </row>
    <row r="150" spans="1:12">
      <c r="A150" s="524">
        <v>141</v>
      </c>
      <c r="B150" s="479" t="s">
        <v>4757</v>
      </c>
      <c r="C150" s="693" t="s">
        <v>4758</v>
      </c>
      <c r="D150" s="694" t="s">
        <v>4759</v>
      </c>
      <c r="E150" s="711" t="s">
        <v>3709</v>
      </c>
      <c r="F150" s="694">
        <v>0.5</v>
      </c>
      <c r="G150" s="524"/>
      <c r="H150" s="524"/>
      <c r="I150" s="524"/>
      <c r="J150" s="524"/>
      <c r="K150" s="692">
        <v>47534</v>
      </c>
      <c r="L150" s="537"/>
    </row>
    <row r="151" spans="1:12">
      <c r="A151" s="524">
        <v>142</v>
      </c>
      <c r="B151" s="690" t="s">
        <v>363</v>
      </c>
      <c r="C151" s="523" t="s">
        <v>326</v>
      </c>
      <c r="D151" s="524" t="s">
        <v>327</v>
      </c>
      <c r="E151" s="712" t="s">
        <v>3813</v>
      </c>
      <c r="F151" s="524">
        <v>0.4</v>
      </c>
      <c r="G151" s="524"/>
      <c r="H151" s="524"/>
      <c r="I151" s="524"/>
      <c r="J151" s="524"/>
      <c r="K151" s="689">
        <v>47201</v>
      </c>
      <c r="L151" s="537"/>
    </row>
    <row r="152" spans="1:12">
      <c r="A152" s="524">
        <v>143</v>
      </c>
      <c r="B152" s="479" t="s">
        <v>3367</v>
      </c>
      <c r="C152" s="693" t="s">
        <v>3368</v>
      </c>
      <c r="D152" s="694" t="s">
        <v>2403</v>
      </c>
      <c r="E152" s="694" t="s">
        <v>3814</v>
      </c>
      <c r="F152" s="694">
        <v>0.5</v>
      </c>
      <c r="G152" s="524"/>
      <c r="H152" s="524"/>
      <c r="I152" s="524"/>
      <c r="J152" s="524"/>
      <c r="K152" s="689">
        <v>45991</v>
      </c>
      <c r="L152" s="537"/>
    </row>
    <row r="153" spans="1:12" ht="26.4">
      <c r="A153" s="524">
        <v>144</v>
      </c>
      <c r="B153" s="417" t="s">
        <v>2128</v>
      </c>
      <c r="C153" s="523" t="s">
        <v>318</v>
      </c>
      <c r="D153" s="524" t="s">
        <v>359</v>
      </c>
      <c r="E153" s="524" t="s">
        <v>3800</v>
      </c>
      <c r="F153" s="524">
        <v>1</v>
      </c>
      <c r="G153" s="524"/>
      <c r="H153" s="524"/>
      <c r="I153" s="524"/>
      <c r="J153" s="524"/>
      <c r="K153" s="689">
        <v>45640</v>
      </c>
      <c r="L153" s="537"/>
    </row>
    <row r="154" spans="1:12" ht="26.4">
      <c r="A154" s="524">
        <v>145</v>
      </c>
      <c r="B154" s="690" t="s">
        <v>4760</v>
      </c>
      <c r="C154" s="523" t="s">
        <v>4761</v>
      </c>
      <c r="D154" s="524" t="s">
        <v>4762</v>
      </c>
      <c r="E154" s="524" t="s">
        <v>3776</v>
      </c>
      <c r="F154" s="524">
        <v>3</v>
      </c>
      <c r="G154" s="524"/>
      <c r="H154" s="524"/>
      <c r="I154" s="524"/>
      <c r="J154" s="524"/>
      <c r="K154" s="689">
        <v>47558</v>
      </c>
      <c r="L154" s="537"/>
    </row>
    <row r="155" spans="1:12">
      <c r="A155" s="524">
        <v>146</v>
      </c>
      <c r="B155" s="690" t="s">
        <v>1050</v>
      </c>
      <c r="C155" s="523" t="s">
        <v>1051</v>
      </c>
      <c r="D155" s="524" t="s">
        <v>1052</v>
      </c>
      <c r="E155" s="524" t="s">
        <v>3815</v>
      </c>
      <c r="F155" s="524">
        <v>0.4</v>
      </c>
      <c r="G155" s="524"/>
      <c r="H155" s="524"/>
      <c r="I155" s="524"/>
      <c r="J155" s="524"/>
      <c r="K155" s="689">
        <v>47566</v>
      </c>
      <c r="L155" s="537"/>
    </row>
    <row r="156" spans="1:12" ht="26.4">
      <c r="A156" s="524">
        <v>147</v>
      </c>
      <c r="B156" s="417" t="s">
        <v>2129</v>
      </c>
      <c r="C156" s="523" t="s">
        <v>850</v>
      </c>
      <c r="D156" s="524" t="s">
        <v>2130</v>
      </c>
      <c r="E156" s="524" t="s">
        <v>3736</v>
      </c>
      <c r="F156" s="524">
        <v>0.06</v>
      </c>
      <c r="G156" s="524"/>
      <c r="H156" s="524"/>
      <c r="I156" s="524"/>
      <c r="J156" s="524"/>
      <c r="K156" s="689">
        <v>44475</v>
      </c>
      <c r="L156" s="537"/>
    </row>
    <row r="157" spans="1:12">
      <c r="A157" s="524">
        <v>148</v>
      </c>
      <c r="B157" s="690" t="s">
        <v>661</v>
      </c>
      <c r="C157" s="523" t="s">
        <v>318</v>
      </c>
      <c r="D157" s="524" t="s">
        <v>359</v>
      </c>
      <c r="E157" s="524" t="s">
        <v>3750</v>
      </c>
      <c r="F157" s="524">
        <v>1</v>
      </c>
      <c r="G157" s="524"/>
      <c r="H157" s="524"/>
      <c r="I157" s="524"/>
      <c r="J157" s="524"/>
      <c r="K157" s="689">
        <v>47659</v>
      </c>
      <c r="L157" s="537"/>
    </row>
    <row r="158" spans="1:12" ht="26.4">
      <c r="A158" s="524">
        <v>149</v>
      </c>
      <c r="B158" s="690" t="s">
        <v>2131</v>
      </c>
      <c r="C158" s="523" t="s">
        <v>1167</v>
      </c>
      <c r="D158" s="524" t="s">
        <v>359</v>
      </c>
      <c r="E158" s="524" t="s">
        <v>3816</v>
      </c>
      <c r="F158" s="524">
        <v>1</v>
      </c>
      <c r="G158" s="524"/>
      <c r="H158" s="524"/>
      <c r="I158" s="524"/>
      <c r="J158" s="524"/>
      <c r="K158" s="689">
        <v>44921</v>
      </c>
      <c r="L158" s="537"/>
    </row>
    <row r="159" spans="1:12" ht="26.4">
      <c r="A159" s="524">
        <v>150</v>
      </c>
      <c r="B159" s="414" t="s">
        <v>2132</v>
      </c>
      <c r="C159" s="523" t="s">
        <v>318</v>
      </c>
      <c r="D159" s="524" t="s">
        <v>359</v>
      </c>
      <c r="E159" s="524" t="s">
        <v>3817</v>
      </c>
      <c r="F159" s="524">
        <v>1</v>
      </c>
      <c r="G159" s="524"/>
      <c r="H159" s="524"/>
      <c r="I159" s="524"/>
      <c r="J159" s="524"/>
      <c r="K159" s="689">
        <v>45174</v>
      </c>
      <c r="L159" s="537"/>
    </row>
    <row r="160" spans="1:12">
      <c r="A160" s="524">
        <v>151</v>
      </c>
      <c r="B160" s="414" t="s">
        <v>365</v>
      </c>
      <c r="C160" s="523" t="s">
        <v>366</v>
      </c>
      <c r="D160" s="524" t="s">
        <v>367</v>
      </c>
      <c r="E160" s="524" t="s">
        <v>3818</v>
      </c>
      <c r="F160" s="524">
        <v>2</v>
      </c>
      <c r="G160" s="524"/>
      <c r="H160" s="524"/>
      <c r="I160" s="524"/>
      <c r="J160" s="524"/>
      <c r="K160" s="689">
        <v>47323</v>
      </c>
      <c r="L160" s="537"/>
    </row>
    <row r="161" spans="1:12" ht="26.4">
      <c r="A161" s="524">
        <v>152</v>
      </c>
      <c r="B161" s="414" t="s">
        <v>4763</v>
      </c>
      <c r="C161" s="523" t="s">
        <v>4764</v>
      </c>
      <c r="D161" s="524" t="s">
        <v>4765</v>
      </c>
      <c r="E161" s="524" t="s">
        <v>3818</v>
      </c>
      <c r="F161" s="524">
        <v>1.2</v>
      </c>
      <c r="G161" s="524"/>
      <c r="H161" s="524"/>
      <c r="I161" s="524"/>
      <c r="J161" s="524"/>
      <c r="K161" s="692">
        <v>47595</v>
      </c>
      <c r="L161" s="537"/>
    </row>
    <row r="162" spans="1:12" ht="26.4">
      <c r="A162" s="524">
        <v>153</v>
      </c>
      <c r="B162" s="417" t="s">
        <v>368</v>
      </c>
      <c r="C162" s="523" t="s">
        <v>369</v>
      </c>
      <c r="D162" s="524" t="s">
        <v>370</v>
      </c>
      <c r="E162" s="524" t="s">
        <v>3719</v>
      </c>
      <c r="F162" s="524">
        <v>0.3</v>
      </c>
      <c r="G162" s="524"/>
      <c r="H162" s="524"/>
      <c r="I162" s="524"/>
      <c r="J162" s="524"/>
      <c r="K162" s="689">
        <v>47557</v>
      </c>
      <c r="L162" s="537"/>
    </row>
    <row r="163" spans="1:12">
      <c r="A163" s="524">
        <v>154</v>
      </c>
      <c r="B163" s="414" t="s">
        <v>2133</v>
      </c>
      <c r="C163" s="523" t="s">
        <v>321</v>
      </c>
      <c r="D163" s="524" t="s">
        <v>359</v>
      </c>
      <c r="E163" s="524" t="s">
        <v>3819</v>
      </c>
      <c r="F163" s="524">
        <v>1.5</v>
      </c>
      <c r="G163" s="524"/>
      <c r="H163" s="524"/>
      <c r="I163" s="524"/>
      <c r="J163" s="524"/>
      <c r="K163" s="689">
        <v>45762</v>
      </c>
      <c r="L163" s="537"/>
    </row>
    <row r="164" spans="1:12">
      <c r="A164" s="524">
        <v>155</v>
      </c>
      <c r="B164" s="690" t="s">
        <v>2135</v>
      </c>
      <c r="C164" s="523" t="s">
        <v>318</v>
      </c>
      <c r="D164" s="524" t="s">
        <v>359</v>
      </c>
      <c r="E164" s="524" t="s">
        <v>3776</v>
      </c>
      <c r="F164" s="524">
        <v>1</v>
      </c>
      <c r="G164" s="524"/>
      <c r="H164" s="524"/>
      <c r="I164" s="524"/>
      <c r="J164" s="524"/>
      <c r="K164" s="689">
        <v>45846</v>
      </c>
      <c r="L164" s="537"/>
    </row>
    <row r="165" spans="1:12" ht="26.4">
      <c r="A165" s="524">
        <v>156</v>
      </c>
      <c r="B165" s="414" t="s">
        <v>3078</v>
      </c>
      <c r="C165" s="523" t="s">
        <v>2136</v>
      </c>
      <c r="D165" s="524" t="s">
        <v>3820</v>
      </c>
      <c r="E165" s="524" t="s">
        <v>3726</v>
      </c>
      <c r="F165" s="524">
        <v>0.4</v>
      </c>
      <c r="G165" s="524"/>
      <c r="H165" s="524"/>
      <c r="I165" s="524"/>
      <c r="J165" s="524"/>
      <c r="K165" s="689">
        <v>44997</v>
      </c>
      <c r="L165" s="537"/>
    </row>
    <row r="166" spans="1:12" ht="26.4">
      <c r="A166" s="524">
        <v>157</v>
      </c>
      <c r="B166" s="414" t="s">
        <v>373</v>
      </c>
      <c r="C166" s="523" t="s">
        <v>374</v>
      </c>
      <c r="D166" s="524" t="s">
        <v>375</v>
      </c>
      <c r="E166" s="524" t="s">
        <v>3726</v>
      </c>
      <c r="F166" s="524">
        <v>0.15</v>
      </c>
      <c r="G166" s="524"/>
      <c r="H166" s="524"/>
      <c r="I166" s="524"/>
      <c r="J166" s="524"/>
      <c r="K166" s="689">
        <v>47035</v>
      </c>
      <c r="L166" s="537"/>
    </row>
    <row r="167" spans="1:12" ht="26.4">
      <c r="A167" s="524">
        <v>158</v>
      </c>
      <c r="B167" s="414" t="s">
        <v>2137</v>
      </c>
      <c r="C167" s="523" t="s">
        <v>321</v>
      </c>
      <c r="D167" s="524" t="s">
        <v>372</v>
      </c>
      <c r="E167" s="524" t="s">
        <v>3719</v>
      </c>
      <c r="F167" s="524">
        <v>0.15</v>
      </c>
      <c r="G167" s="524"/>
      <c r="H167" s="524"/>
      <c r="I167" s="524"/>
      <c r="J167" s="524"/>
      <c r="K167" s="689">
        <v>45334</v>
      </c>
      <c r="L167" s="537"/>
    </row>
    <row r="168" spans="1:12" ht="52.8">
      <c r="A168" s="524">
        <v>159</v>
      </c>
      <c r="B168" s="414" t="s">
        <v>2138</v>
      </c>
      <c r="C168" s="523" t="s">
        <v>2139</v>
      </c>
      <c r="D168" s="524" t="s">
        <v>2140</v>
      </c>
      <c r="E168" s="524" t="s">
        <v>3821</v>
      </c>
      <c r="F168" s="524">
        <v>0.3</v>
      </c>
      <c r="G168" s="524"/>
      <c r="H168" s="524"/>
      <c r="I168" s="524"/>
      <c r="J168" s="524"/>
      <c r="K168" s="689">
        <v>45648</v>
      </c>
      <c r="L168" s="537"/>
    </row>
    <row r="169" spans="1:12" ht="26.4">
      <c r="A169" s="524">
        <v>160</v>
      </c>
      <c r="B169" s="414" t="s">
        <v>4766</v>
      </c>
      <c r="C169" s="523" t="s">
        <v>321</v>
      </c>
      <c r="D169" s="524" t="s">
        <v>4767</v>
      </c>
      <c r="E169" s="524" t="s">
        <v>3762</v>
      </c>
      <c r="F169" s="524">
        <v>1.75</v>
      </c>
      <c r="G169" s="524"/>
      <c r="H169" s="524"/>
      <c r="I169" s="524"/>
      <c r="J169" s="524"/>
      <c r="K169" s="689">
        <v>47763</v>
      </c>
      <c r="L169" s="537"/>
    </row>
    <row r="170" spans="1:12" ht="26.4">
      <c r="A170" s="524">
        <v>161</v>
      </c>
      <c r="B170" s="414" t="s">
        <v>2141</v>
      </c>
      <c r="C170" s="523" t="s">
        <v>2142</v>
      </c>
      <c r="D170" s="524" t="s">
        <v>3822</v>
      </c>
      <c r="E170" s="524" t="s">
        <v>3823</v>
      </c>
      <c r="F170" s="524">
        <v>0.8</v>
      </c>
      <c r="G170" s="524"/>
      <c r="H170" s="524"/>
      <c r="I170" s="524"/>
      <c r="J170" s="524"/>
      <c r="K170" s="689">
        <v>45759</v>
      </c>
      <c r="L170" s="537"/>
    </row>
    <row r="171" spans="1:12">
      <c r="A171" s="524">
        <v>162</v>
      </c>
      <c r="B171" s="414" t="s">
        <v>3079</v>
      </c>
      <c r="C171" s="523" t="s">
        <v>488</v>
      </c>
      <c r="D171" s="524" t="s">
        <v>378</v>
      </c>
      <c r="E171" s="524" t="s">
        <v>3709</v>
      </c>
      <c r="F171" s="524">
        <v>1</v>
      </c>
      <c r="G171" s="524"/>
      <c r="H171" s="524"/>
      <c r="I171" s="524"/>
      <c r="J171" s="524"/>
      <c r="K171" s="689">
        <v>46089</v>
      </c>
      <c r="L171" s="537"/>
    </row>
    <row r="172" spans="1:12" ht="26.4">
      <c r="A172" s="524">
        <v>163</v>
      </c>
      <c r="B172" s="414" t="s">
        <v>4768</v>
      </c>
      <c r="C172" s="523" t="s">
        <v>4769</v>
      </c>
      <c r="D172" s="524" t="s">
        <v>4770</v>
      </c>
      <c r="E172" s="524" t="s">
        <v>3709</v>
      </c>
      <c r="F172" s="524">
        <v>1</v>
      </c>
      <c r="G172" s="524"/>
      <c r="H172" s="524"/>
      <c r="I172" s="524"/>
      <c r="J172" s="524"/>
      <c r="K172" s="692">
        <v>47567</v>
      </c>
      <c r="L172" s="537"/>
    </row>
    <row r="173" spans="1:12">
      <c r="A173" s="524">
        <v>164</v>
      </c>
      <c r="B173" s="479" t="s">
        <v>3824</v>
      </c>
      <c r="C173" s="693" t="s">
        <v>3825</v>
      </c>
      <c r="D173" s="694" t="s">
        <v>379</v>
      </c>
      <c r="E173" s="524" t="s">
        <v>3709</v>
      </c>
      <c r="F173" s="694">
        <v>1</v>
      </c>
      <c r="G173" s="524"/>
      <c r="H173" s="524"/>
      <c r="I173" s="524"/>
      <c r="J173" s="524"/>
      <c r="K173" s="689">
        <v>47146</v>
      </c>
      <c r="L173" s="537"/>
    </row>
    <row r="174" spans="1:12" ht="26.4">
      <c r="A174" s="524">
        <v>165</v>
      </c>
      <c r="B174" s="479" t="s">
        <v>4771</v>
      </c>
      <c r="C174" s="693" t="s">
        <v>4772</v>
      </c>
      <c r="D174" s="694" t="s">
        <v>4773</v>
      </c>
      <c r="E174" s="694" t="s">
        <v>3709</v>
      </c>
      <c r="F174" s="694">
        <v>1</v>
      </c>
      <c r="G174" s="524"/>
      <c r="H174" s="524"/>
      <c r="I174" s="524"/>
      <c r="J174" s="524"/>
      <c r="K174" s="689">
        <v>45987</v>
      </c>
      <c r="L174" s="537"/>
    </row>
    <row r="175" spans="1:12">
      <c r="A175" s="524">
        <v>166</v>
      </c>
      <c r="B175" s="414" t="s">
        <v>2143</v>
      </c>
      <c r="C175" s="523" t="s">
        <v>332</v>
      </c>
      <c r="D175" s="524" t="s">
        <v>2144</v>
      </c>
      <c r="E175" s="524" t="s">
        <v>3709</v>
      </c>
      <c r="F175" s="524">
        <v>1.2</v>
      </c>
      <c r="G175" s="524"/>
      <c r="H175" s="524"/>
      <c r="I175" s="524"/>
      <c r="J175" s="524"/>
      <c r="K175" s="689">
        <v>45002</v>
      </c>
      <c r="L175" s="537"/>
    </row>
    <row r="176" spans="1:12" ht="26.4">
      <c r="A176" s="524">
        <v>167</v>
      </c>
      <c r="B176" s="713" t="s">
        <v>2145</v>
      </c>
      <c r="C176" s="523" t="s">
        <v>2146</v>
      </c>
      <c r="D176" s="524" t="s">
        <v>3826</v>
      </c>
      <c r="E176" s="524" t="s">
        <v>3709</v>
      </c>
      <c r="F176" s="524">
        <v>1.5</v>
      </c>
      <c r="G176" s="524"/>
      <c r="H176" s="524"/>
      <c r="I176" s="524"/>
      <c r="J176" s="524"/>
      <c r="K176" s="689">
        <v>45090</v>
      </c>
      <c r="L176" s="537"/>
    </row>
    <row r="177" spans="1:12">
      <c r="A177" s="524">
        <v>168</v>
      </c>
      <c r="B177" s="414" t="s">
        <v>2147</v>
      </c>
      <c r="C177" s="523" t="s">
        <v>380</v>
      </c>
      <c r="D177" s="524" t="s">
        <v>381</v>
      </c>
      <c r="E177" s="524" t="s">
        <v>3709</v>
      </c>
      <c r="F177" s="524">
        <v>1.5</v>
      </c>
      <c r="G177" s="524"/>
      <c r="H177" s="524"/>
      <c r="I177" s="524"/>
      <c r="J177" s="524"/>
      <c r="K177" s="689">
        <v>46411</v>
      </c>
      <c r="L177" s="537"/>
    </row>
    <row r="178" spans="1:12">
      <c r="A178" s="524">
        <v>169</v>
      </c>
      <c r="B178" s="414" t="s">
        <v>680</v>
      </c>
      <c r="C178" s="523" t="s">
        <v>377</v>
      </c>
      <c r="D178" s="524" t="s">
        <v>378</v>
      </c>
      <c r="E178" s="524" t="s">
        <v>3709</v>
      </c>
      <c r="F178" s="524">
        <v>1.5</v>
      </c>
      <c r="G178" s="524"/>
      <c r="H178" s="524"/>
      <c r="I178" s="524"/>
      <c r="J178" s="524"/>
      <c r="K178" s="689">
        <v>45262</v>
      </c>
      <c r="L178" s="537"/>
    </row>
    <row r="179" spans="1:12" ht="26.4">
      <c r="A179" s="524">
        <v>170</v>
      </c>
      <c r="B179" s="714" t="s">
        <v>3080</v>
      </c>
      <c r="C179" s="693" t="s">
        <v>3081</v>
      </c>
      <c r="D179" s="694" t="s">
        <v>3082</v>
      </c>
      <c r="E179" s="694" t="s">
        <v>3776</v>
      </c>
      <c r="F179" s="694">
        <v>0.4</v>
      </c>
      <c r="G179" s="524"/>
      <c r="H179" s="524"/>
      <c r="I179" s="524"/>
      <c r="J179" s="524"/>
      <c r="K179" s="689">
        <v>46090</v>
      </c>
      <c r="L179" s="537"/>
    </row>
    <row r="180" spans="1:12">
      <c r="A180" s="524">
        <v>171</v>
      </c>
      <c r="B180" s="417" t="s">
        <v>2148</v>
      </c>
      <c r="C180" s="523" t="s">
        <v>2149</v>
      </c>
      <c r="D180" s="524" t="s">
        <v>3466</v>
      </c>
      <c r="E180" s="524" t="s">
        <v>3776</v>
      </c>
      <c r="F180" s="524">
        <v>0.4</v>
      </c>
      <c r="G180" s="524"/>
      <c r="H180" s="524"/>
      <c r="I180" s="524"/>
      <c r="J180" s="524"/>
      <c r="K180" s="689">
        <v>45690</v>
      </c>
      <c r="L180" s="537"/>
    </row>
    <row r="181" spans="1:12">
      <c r="A181" s="524">
        <v>172</v>
      </c>
      <c r="B181" s="417" t="s">
        <v>2150</v>
      </c>
      <c r="C181" s="523" t="s">
        <v>332</v>
      </c>
      <c r="D181" s="524" t="s">
        <v>2151</v>
      </c>
      <c r="E181" s="524" t="s">
        <v>3771</v>
      </c>
      <c r="F181" s="524">
        <v>1.5</v>
      </c>
      <c r="G181" s="524"/>
      <c r="H181" s="524"/>
      <c r="I181" s="524"/>
      <c r="J181" s="524"/>
      <c r="K181" s="689">
        <v>45535</v>
      </c>
      <c r="L181" s="537"/>
    </row>
    <row r="182" spans="1:12" ht="26.4">
      <c r="A182" s="524">
        <v>173</v>
      </c>
      <c r="B182" s="417" t="s">
        <v>2152</v>
      </c>
      <c r="C182" s="523" t="s">
        <v>2153</v>
      </c>
      <c r="D182" s="524" t="s">
        <v>3828</v>
      </c>
      <c r="E182" s="524" t="s">
        <v>3800</v>
      </c>
      <c r="F182" s="524" t="s">
        <v>2154</v>
      </c>
      <c r="G182" s="524"/>
      <c r="H182" s="524"/>
      <c r="I182" s="524"/>
      <c r="J182" s="524"/>
      <c r="K182" s="689">
        <v>45051</v>
      </c>
      <c r="L182" s="537"/>
    </row>
    <row r="183" spans="1:12">
      <c r="A183" s="524">
        <v>174</v>
      </c>
      <c r="B183" s="414" t="s">
        <v>382</v>
      </c>
      <c r="C183" s="523" t="s">
        <v>321</v>
      </c>
      <c r="D183" s="524" t="s">
        <v>372</v>
      </c>
      <c r="E183" s="524" t="s">
        <v>3818</v>
      </c>
      <c r="F183" s="524">
        <v>0.15</v>
      </c>
      <c r="G183" s="524"/>
      <c r="H183" s="524"/>
      <c r="I183" s="524"/>
      <c r="J183" s="524"/>
      <c r="K183" s="692">
        <v>45959</v>
      </c>
      <c r="L183" s="537"/>
    </row>
    <row r="184" spans="1:12">
      <c r="A184" s="524">
        <v>175</v>
      </c>
      <c r="B184" s="414" t="s">
        <v>383</v>
      </c>
      <c r="C184" s="523" t="s">
        <v>321</v>
      </c>
      <c r="D184" s="524" t="s">
        <v>372</v>
      </c>
      <c r="E184" s="524" t="s">
        <v>3801</v>
      </c>
      <c r="F184" s="524">
        <v>0.15</v>
      </c>
      <c r="G184" s="524"/>
      <c r="H184" s="524"/>
      <c r="I184" s="524"/>
      <c r="J184" s="524"/>
      <c r="K184" s="689">
        <v>44969</v>
      </c>
      <c r="L184" s="537"/>
    </row>
    <row r="185" spans="1:12" ht="26.4">
      <c r="A185" s="524">
        <v>176</v>
      </c>
      <c r="B185" s="417" t="s">
        <v>2157</v>
      </c>
      <c r="C185" s="523" t="s">
        <v>2158</v>
      </c>
      <c r="D185" s="524" t="s">
        <v>3829</v>
      </c>
      <c r="E185" s="524" t="s">
        <v>3719</v>
      </c>
      <c r="F185" s="524">
        <v>1</v>
      </c>
      <c r="G185" s="524"/>
      <c r="H185" s="524"/>
      <c r="I185" s="524"/>
      <c r="J185" s="524"/>
      <c r="K185" s="689">
        <v>46451</v>
      </c>
      <c r="L185" s="537"/>
    </row>
    <row r="186" spans="1:12" ht="26.4">
      <c r="A186" s="524">
        <v>177</v>
      </c>
      <c r="B186" s="417" t="s">
        <v>2155</v>
      </c>
      <c r="C186" s="523" t="s">
        <v>377</v>
      </c>
      <c r="D186" s="524" t="s">
        <v>2156</v>
      </c>
      <c r="E186" s="524" t="s">
        <v>3830</v>
      </c>
      <c r="F186" s="524">
        <v>0.2</v>
      </c>
      <c r="G186" s="524"/>
      <c r="H186" s="524"/>
      <c r="I186" s="524"/>
      <c r="J186" s="524"/>
      <c r="K186" s="689">
        <v>46426</v>
      </c>
      <c r="L186" s="537"/>
    </row>
    <row r="187" spans="1:12" ht="26.4">
      <c r="A187" s="524">
        <v>178</v>
      </c>
      <c r="B187" s="414" t="s">
        <v>384</v>
      </c>
      <c r="C187" s="523" t="s">
        <v>794</v>
      </c>
      <c r="D187" s="524" t="s">
        <v>327</v>
      </c>
      <c r="E187" s="524" t="s">
        <v>3799</v>
      </c>
      <c r="F187" s="524">
        <v>0.2</v>
      </c>
      <c r="G187" s="524"/>
      <c r="H187" s="524"/>
      <c r="I187" s="524"/>
      <c r="J187" s="524"/>
      <c r="K187" s="689">
        <v>47180</v>
      </c>
      <c r="L187" s="537"/>
    </row>
    <row r="188" spans="1:12">
      <c r="A188" s="524">
        <v>179</v>
      </c>
      <c r="B188" s="417" t="s">
        <v>385</v>
      </c>
      <c r="C188" s="523" t="s">
        <v>326</v>
      </c>
      <c r="D188" s="524" t="s">
        <v>327</v>
      </c>
      <c r="E188" s="524" t="s">
        <v>3831</v>
      </c>
      <c r="F188" s="524">
        <v>0.4</v>
      </c>
      <c r="G188" s="524"/>
      <c r="H188" s="524"/>
      <c r="I188" s="524"/>
      <c r="J188" s="524"/>
      <c r="K188" s="692">
        <v>47209</v>
      </c>
      <c r="L188" s="537"/>
    </row>
    <row r="189" spans="1:12" ht="26.4">
      <c r="A189" s="524">
        <v>180</v>
      </c>
      <c r="B189" s="414" t="s">
        <v>3832</v>
      </c>
      <c r="C189" s="523" t="s">
        <v>794</v>
      </c>
      <c r="D189" s="524" t="s">
        <v>642</v>
      </c>
      <c r="E189" s="524" t="s">
        <v>3758</v>
      </c>
      <c r="F189" s="524">
        <v>0.2</v>
      </c>
      <c r="G189" s="524"/>
      <c r="H189" s="524"/>
      <c r="I189" s="524"/>
      <c r="J189" s="524"/>
      <c r="K189" s="689">
        <v>44678</v>
      </c>
      <c r="L189" s="537"/>
    </row>
    <row r="190" spans="1:12" ht="39.6">
      <c r="A190" s="524">
        <v>181</v>
      </c>
      <c r="B190" s="489" t="s">
        <v>3369</v>
      </c>
      <c r="C190" s="715" t="s">
        <v>3370</v>
      </c>
      <c r="D190" s="716" t="s">
        <v>3833</v>
      </c>
      <c r="E190" s="716" t="s">
        <v>3834</v>
      </c>
      <c r="F190" s="716">
        <v>1</v>
      </c>
      <c r="G190" s="524"/>
      <c r="H190" s="524"/>
      <c r="I190" s="524"/>
      <c r="J190" s="524"/>
      <c r="K190" s="689">
        <v>45002</v>
      </c>
      <c r="L190" s="537"/>
    </row>
    <row r="191" spans="1:12" ht="26.4">
      <c r="A191" s="524">
        <v>182</v>
      </c>
      <c r="B191" s="414" t="s">
        <v>3835</v>
      </c>
      <c r="C191" s="523" t="s">
        <v>1018</v>
      </c>
      <c r="D191" s="524" t="s">
        <v>3836</v>
      </c>
      <c r="E191" s="524" t="s">
        <v>3726</v>
      </c>
      <c r="F191" s="524">
        <v>0.8</v>
      </c>
      <c r="G191" s="524"/>
      <c r="H191" s="524"/>
      <c r="I191" s="524"/>
      <c r="J191" s="524"/>
      <c r="K191" s="538">
        <v>47146</v>
      </c>
      <c r="L191" s="537"/>
    </row>
    <row r="192" spans="1:12" ht="26.4">
      <c r="A192" s="524">
        <v>183</v>
      </c>
      <c r="B192" s="414" t="s">
        <v>3083</v>
      </c>
      <c r="C192" s="523" t="s">
        <v>3084</v>
      </c>
      <c r="D192" s="524" t="s">
        <v>375</v>
      </c>
      <c r="E192" s="524" t="s">
        <v>3726</v>
      </c>
      <c r="F192" s="524">
        <v>0.45</v>
      </c>
      <c r="G192" s="524"/>
      <c r="H192" s="524"/>
      <c r="I192" s="524"/>
      <c r="J192" s="524"/>
      <c r="K192" s="692">
        <v>46213</v>
      </c>
      <c r="L192" s="537"/>
    </row>
    <row r="193" spans="1:12" ht="26.4">
      <c r="A193" s="524">
        <v>184</v>
      </c>
      <c r="B193" s="690" t="s">
        <v>386</v>
      </c>
      <c r="C193" s="523" t="s">
        <v>326</v>
      </c>
      <c r="D193" s="524" t="s">
        <v>327</v>
      </c>
      <c r="E193" s="524" t="s">
        <v>3837</v>
      </c>
      <c r="F193" s="524">
        <v>0.4</v>
      </c>
      <c r="G193" s="524"/>
      <c r="H193" s="524"/>
      <c r="I193" s="524"/>
      <c r="J193" s="524"/>
      <c r="K193" s="689">
        <v>44870</v>
      </c>
      <c r="L193" s="537"/>
    </row>
    <row r="194" spans="1:12" ht="26.4">
      <c r="A194" s="524">
        <v>185</v>
      </c>
      <c r="B194" s="414" t="s">
        <v>387</v>
      </c>
      <c r="C194" s="523" t="s">
        <v>338</v>
      </c>
      <c r="D194" s="524" t="s">
        <v>388</v>
      </c>
      <c r="E194" s="524" t="s">
        <v>3838</v>
      </c>
      <c r="F194" s="524">
        <v>4</v>
      </c>
      <c r="G194" s="524"/>
      <c r="H194" s="524"/>
      <c r="I194" s="524"/>
      <c r="J194" s="524"/>
      <c r="K194" s="689">
        <v>46732</v>
      </c>
      <c r="L194" s="537"/>
    </row>
    <row r="195" spans="1:12">
      <c r="A195" s="524">
        <v>186</v>
      </c>
      <c r="B195" s="487" t="s">
        <v>4774</v>
      </c>
      <c r="C195" s="705" t="s">
        <v>850</v>
      </c>
      <c r="D195" s="495" t="s">
        <v>4775</v>
      </c>
      <c r="E195" s="495" t="s">
        <v>3818</v>
      </c>
      <c r="F195" s="717">
        <v>0.2</v>
      </c>
      <c r="G195" s="524"/>
      <c r="H195" s="524"/>
      <c r="I195" s="524"/>
      <c r="J195" s="524"/>
      <c r="K195" s="692">
        <v>46530</v>
      </c>
      <c r="L195" s="537"/>
    </row>
    <row r="196" spans="1:12">
      <c r="A196" s="524">
        <v>187</v>
      </c>
      <c r="B196" s="414" t="s">
        <v>2159</v>
      </c>
      <c r="C196" s="523" t="s">
        <v>2160</v>
      </c>
      <c r="D196" s="524" t="s">
        <v>2161</v>
      </c>
      <c r="E196" s="524" t="s">
        <v>3709</v>
      </c>
      <c r="F196" s="524">
        <v>0.8</v>
      </c>
      <c r="G196" s="524"/>
      <c r="H196" s="524"/>
      <c r="I196" s="524"/>
      <c r="J196" s="524"/>
      <c r="K196" s="689">
        <v>44654</v>
      </c>
      <c r="L196" s="537"/>
    </row>
    <row r="197" spans="1:12">
      <c r="A197" s="524">
        <v>188</v>
      </c>
      <c r="B197" s="714" t="s">
        <v>3839</v>
      </c>
      <c r="C197" s="693" t="s">
        <v>3840</v>
      </c>
      <c r="D197" s="694" t="s">
        <v>378</v>
      </c>
      <c r="E197" s="524" t="s">
        <v>3776</v>
      </c>
      <c r="F197" s="694">
        <v>0.2</v>
      </c>
      <c r="G197" s="524"/>
      <c r="H197" s="524"/>
      <c r="I197" s="524"/>
      <c r="J197" s="524"/>
      <c r="K197" s="692">
        <v>47554</v>
      </c>
      <c r="L197" s="537"/>
    </row>
    <row r="198" spans="1:12">
      <c r="A198" s="524">
        <v>189</v>
      </c>
      <c r="B198" s="718" t="s">
        <v>2162</v>
      </c>
      <c r="C198" s="719" t="s">
        <v>2163</v>
      </c>
      <c r="D198" s="720" t="s">
        <v>2164</v>
      </c>
      <c r="E198" s="524" t="s">
        <v>3841</v>
      </c>
      <c r="F198" s="524">
        <v>0.5</v>
      </c>
      <c r="G198" s="524"/>
      <c r="H198" s="524"/>
      <c r="I198" s="524"/>
      <c r="J198" s="524"/>
      <c r="K198" s="692">
        <v>45706</v>
      </c>
      <c r="L198" s="537"/>
    </row>
    <row r="199" spans="1:12" ht="26.4">
      <c r="A199" s="524">
        <v>190</v>
      </c>
      <c r="B199" s="417" t="s">
        <v>389</v>
      </c>
      <c r="C199" s="523" t="s">
        <v>376</v>
      </c>
      <c r="D199" s="524" t="s">
        <v>340</v>
      </c>
      <c r="E199" s="524" t="s">
        <v>3736</v>
      </c>
      <c r="F199" s="524">
        <v>0.3</v>
      </c>
      <c r="G199" s="524"/>
      <c r="H199" s="524"/>
      <c r="I199" s="524"/>
      <c r="J199" s="524"/>
      <c r="K199" s="689">
        <v>44247</v>
      </c>
      <c r="L199" s="537"/>
    </row>
    <row r="200" spans="1:12" ht="26.4">
      <c r="A200" s="524">
        <v>191</v>
      </c>
      <c r="B200" s="479" t="s">
        <v>4776</v>
      </c>
      <c r="C200" s="693" t="s">
        <v>4777</v>
      </c>
      <c r="D200" s="694" t="s">
        <v>4778</v>
      </c>
      <c r="E200" s="694" t="s">
        <v>4779</v>
      </c>
      <c r="F200" s="524" t="s">
        <v>2134</v>
      </c>
      <c r="G200" s="524"/>
      <c r="H200" s="524"/>
      <c r="I200" s="524"/>
      <c r="J200" s="524"/>
      <c r="K200" s="721">
        <v>44416</v>
      </c>
      <c r="L200" s="537"/>
    </row>
    <row r="201" spans="1:12" ht="26.4">
      <c r="A201" s="524">
        <v>192</v>
      </c>
      <c r="B201" s="414" t="s">
        <v>391</v>
      </c>
      <c r="C201" s="523" t="s">
        <v>392</v>
      </c>
      <c r="D201" s="524" t="s">
        <v>364</v>
      </c>
      <c r="E201" s="524" t="s">
        <v>3842</v>
      </c>
      <c r="F201" s="524">
        <v>0.4</v>
      </c>
      <c r="G201" s="524"/>
      <c r="H201" s="524"/>
      <c r="I201" s="524"/>
      <c r="J201" s="524"/>
      <c r="K201" s="689">
        <v>47833</v>
      </c>
      <c r="L201" s="537"/>
    </row>
    <row r="202" spans="1:12" ht="26.4">
      <c r="A202" s="524">
        <v>193</v>
      </c>
      <c r="B202" s="414" t="s">
        <v>390</v>
      </c>
      <c r="C202" s="523" t="s">
        <v>326</v>
      </c>
      <c r="D202" s="524" t="s">
        <v>340</v>
      </c>
      <c r="E202" s="524" t="s">
        <v>3842</v>
      </c>
      <c r="F202" s="524">
        <v>0.4</v>
      </c>
      <c r="G202" s="524"/>
      <c r="H202" s="524"/>
      <c r="I202" s="524"/>
      <c r="J202" s="524"/>
      <c r="K202" s="689">
        <v>46479</v>
      </c>
      <c r="L202" s="537"/>
    </row>
    <row r="203" spans="1:12" ht="39.6">
      <c r="A203" s="524">
        <v>194</v>
      </c>
      <c r="B203" s="414" t="s">
        <v>394</v>
      </c>
      <c r="C203" s="523" t="s">
        <v>326</v>
      </c>
      <c r="D203" s="524" t="s">
        <v>327</v>
      </c>
      <c r="E203" s="524" t="s">
        <v>3843</v>
      </c>
      <c r="F203" s="524">
        <v>0.4</v>
      </c>
      <c r="G203" s="524"/>
      <c r="H203" s="524"/>
      <c r="I203" s="524"/>
      <c r="J203" s="524"/>
      <c r="K203" s="689">
        <v>47461</v>
      </c>
      <c r="L203" s="537"/>
    </row>
    <row r="204" spans="1:12" ht="26.4">
      <c r="A204" s="524">
        <v>195</v>
      </c>
      <c r="B204" s="414" t="s">
        <v>395</v>
      </c>
      <c r="C204" s="523" t="s">
        <v>396</v>
      </c>
      <c r="D204" s="524" t="s">
        <v>397</v>
      </c>
      <c r="E204" s="524" t="s">
        <v>3844</v>
      </c>
      <c r="F204" s="524">
        <v>6</v>
      </c>
      <c r="G204" s="524"/>
      <c r="H204" s="524"/>
      <c r="I204" s="524"/>
      <c r="J204" s="524"/>
      <c r="K204" s="689">
        <v>44960</v>
      </c>
      <c r="L204" s="537"/>
    </row>
    <row r="205" spans="1:12" ht="26.4">
      <c r="A205" s="524">
        <v>196</v>
      </c>
      <c r="B205" s="417" t="s">
        <v>398</v>
      </c>
      <c r="C205" s="523" t="s">
        <v>326</v>
      </c>
      <c r="D205" s="524" t="s">
        <v>327</v>
      </c>
      <c r="E205" s="524" t="s">
        <v>3736</v>
      </c>
      <c r="F205" s="524">
        <v>0.4</v>
      </c>
      <c r="G205" s="524"/>
      <c r="H205" s="524"/>
      <c r="I205" s="524"/>
      <c r="J205" s="524"/>
      <c r="K205" s="689">
        <v>46825</v>
      </c>
      <c r="L205" s="537"/>
    </row>
    <row r="206" spans="1:12" ht="26.4">
      <c r="A206" s="524">
        <v>197</v>
      </c>
      <c r="B206" s="414" t="s">
        <v>399</v>
      </c>
      <c r="C206" s="523" t="s">
        <v>326</v>
      </c>
      <c r="D206" s="524" t="s">
        <v>327</v>
      </c>
      <c r="E206" s="524" t="s">
        <v>3845</v>
      </c>
      <c r="F206" s="524">
        <v>0.4</v>
      </c>
      <c r="G206" s="524"/>
      <c r="H206" s="524"/>
      <c r="I206" s="524"/>
      <c r="J206" s="524"/>
      <c r="K206" s="689">
        <v>47286</v>
      </c>
      <c r="L206" s="537"/>
    </row>
    <row r="207" spans="1:12">
      <c r="A207" s="524">
        <v>198</v>
      </c>
      <c r="B207" s="414" t="s">
        <v>2165</v>
      </c>
      <c r="C207" s="523" t="s">
        <v>2112</v>
      </c>
      <c r="D207" s="524" t="s">
        <v>2166</v>
      </c>
      <c r="E207" s="524" t="s">
        <v>3730</v>
      </c>
      <c r="F207" s="524">
        <v>0.3</v>
      </c>
      <c r="G207" s="524"/>
      <c r="H207" s="524"/>
      <c r="I207" s="524"/>
      <c r="J207" s="524"/>
      <c r="K207" s="689">
        <v>44949</v>
      </c>
      <c r="L207" s="537"/>
    </row>
    <row r="208" spans="1:12">
      <c r="A208" s="524">
        <v>199</v>
      </c>
      <c r="B208" s="690" t="s">
        <v>2167</v>
      </c>
      <c r="C208" s="523" t="s">
        <v>326</v>
      </c>
      <c r="D208" s="524" t="s">
        <v>327</v>
      </c>
      <c r="E208" s="524" t="s">
        <v>3750</v>
      </c>
      <c r="F208" s="524">
        <v>0.4</v>
      </c>
      <c r="G208" s="524"/>
      <c r="H208" s="524"/>
      <c r="I208" s="524"/>
      <c r="J208" s="524"/>
      <c r="K208" s="689">
        <v>47858</v>
      </c>
      <c r="L208" s="537"/>
    </row>
    <row r="209" spans="1:12">
      <c r="A209" s="524">
        <v>200</v>
      </c>
      <c r="B209" s="414" t="s">
        <v>400</v>
      </c>
      <c r="C209" s="523" t="s">
        <v>326</v>
      </c>
      <c r="D209" s="524" t="s">
        <v>327</v>
      </c>
      <c r="E209" s="524" t="s">
        <v>3846</v>
      </c>
      <c r="F209" s="524">
        <v>0.4</v>
      </c>
      <c r="G209" s="524"/>
      <c r="H209" s="524"/>
      <c r="I209" s="524"/>
      <c r="J209" s="524"/>
      <c r="K209" s="689">
        <v>46466</v>
      </c>
      <c r="L209" s="537"/>
    </row>
    <row r="210" spans="1:12" ht="26.4">
      <c r="A210" s="524">
        <v>201</v>
      </c>
      <c r="B210" s="722" t="s">
        <v>3371</v>
      </c>
      <c r="C210" s="723" t="s">
        <v>3372</v>
      </c>
      <c r="D210" s="724" t="s">
        <v>3373</v>
      </c>
      <c r="E210" s="724" t="s">
        <v>3776</v>
      </c>
      <c r="F210" s="694">
        <v>2</v>
      </c>
      <c r="G210" s="524"/>
      <c r="H210" s="524"/>
      <c r="I210" s="524"/>
      <c r="J210" s="524"/>
      <c r="K210" s="689">
        <v>46335</v>
      </c>
      <c r="L210" s="537"/>
    </row>
    <row r="211" spans="1:12">
      <c r="A211" s="524">
        <v>202</v>
      </c>
      <c r="B211" s="414" t="s">
        <v>3085</v>
      </c>
      <c r="C211" s="523" t="s">
        <v>332</v>
      </c>
      <c r="D211" s="524" t="s">
        <v>2168</v>
      </c>
      <c r="E211" s="524" t="s">
        <v>3750</v>
      </c>
      <c r="F211" s="524">
        <v>1.5</v>
      </c>
      <c r="G211" s="524"/>
      <c r="H211" s="524"/>
      <c r="I211" s="524"/>
      <c r="J211" s="524"/>
      <c r="K211" s="689">
        <v>45002</v>
      </c>
      <c r="L211" s="537"/>
    </row>
    <row r="212" spans="1:12">
      <c r="A212" s="524">
        <v>203</v>
      </c>
      <c r="B212" s="417" t="s">
        <v>402</v>
      </c>
      <c r="C212" s="523" t="s">
        <v>403</v>
      </c>
      <c r="D212" s="524" t="s">
        <v>354</v>
      </c>
      <c r="E212" s="524" t="s">
        <v>3748</v>
      </c>
      <c r="F212" s="524">
        <v>1</v>
      </c>
      <c r="G212" s="524"/>
      <c r="H212" s="524"/>
      <c r="I212" s="524"/>
      <c r="J212" s="524"/>
      <c r="K212" s="689">
        <v>47764</v>
      </c>
      <c r="L212" s="537"/>
    </row>
    <row r="213" spans="1:12">
      <c r="A213" s="524">
        <v>204</v>
      </c>
      <c r="B213" s="414" t="s">
        <v>4780</v>
      </c>
      <c r="C213" s="523" t="s">
        <v>4781</v>
      </c>
      <c r="D213" s="524" t="s">
        <v>4782</v>
      </c>
      <c r="E213" s="524" t="s">
        <v>3776</v>
      </c>
      <c r="F213" s="524">
        <v>1.5</v>
      </c>
      <c r="G213" s="524"/>
      <c r="H213" s="524"/>
      <c r="I213" s="524"/>
      <c r="J213" s="524"/>
      <c r="K213" s="692">
        <v>47566</v>
      </c>
      <c r="L213" s="537"/>
    </row>
    <row r="214" spans="1:12">
      <c r="A214" s="524">
        <v>205</v>
      </c>
      <c r="B214" s="690" t="s">
        <v>404</v>
      </c>
      <c r="C214" s="523" t="s">
        <v>405</v>
      </c>
      <c r="D214" s="524" t="s">
        <v>406</v>
      </c>
      <c r="E214" s="524" t="s">
        <v>3776</v>
      </c>
      <c r="F214" s="524">
        <v>3</v>
      </c>
      <c r="G214" s="524"/>
      <c r="H214" s="524"/>
      <c r="I214" s="524"/>
      <c r="J214" s="524"/>
      <c r="K214" s="689">
        <v>46712</v>
      </c>
      <c r="L214" s="537"/>
    </row>
    <row r="215" spans="1:12">
      <c r="A215" s="524">
        <v>206</v>
      </c>
      <c r="B215" s="417" t="s">
        <v>4783</v>
      </c>
      <c r="C215" s="523" t="s">
        <v>405</v>
      </c>
      <c r="D215" s="524" t="s">
        <v>406</v>
      </c>
      <c r="E215" s="524" t="s">
        <v>3748</v>
      </c>
      <c r="F215" s="524">
        <v>2.5</v>
      </c>
      <c r="G215" s="524"/>
      <c r="H215" s="524"/>
      <c r="I215" s="524"/>
      <c r="J215" s="524"/>
      <c r="K215" s="689">
        <v>47753</v>
      </c>
      <c r="L215" s="537"/>
    </row>
    <row r="216" spans="1:12" ht="26.4">
      <c r="A216" s="524">
        <v>207</v>
      </c>
      <c r="B216" s="490" t="s">
        <v>3374</v>
      </c>
      <c r="C216" s="725" t="s">
        <v>3172</v>
      </c>
      <c r="D216" s="726" t="s">
        <v>3173</v>
      </c>
      <c r="E216" s="726" t="s">
        <v>3847</v>
      </c>
      <c r="F216" s="726">
        <v>0.2</v>
      </c>
      <c r="G216" s="524"/>
      <c r="H216" s="524"/>
      <c r="I216" s="524"/>
      <c r="J216" s="524"/>
      <c r="K216" s="689">
        <v>46474</v>
      </c>
      <c r="L216" s="537"/>
    </row>
    <row r="217" spans="1:12" ht="26.4">
      <c r="A217" s="524">
        <v>208</v>
      </c>
      <c r="B217" s="714" t="s">
        <v>3171</v>
      </c>
      <c r="C217" s="523" t="s">
        <v>3172</v>
      </c>
      <c r="D217" s="694" t="s">
        <v>3173</v>
      </c>
      <c r="E217" s="694" t="s">
        <v>3801</v>
      </c>
      <c r="F217" s="524">
        <v>0.2</v>
      </c>
      <c r="G217" s="524"/>
      <c r="H217" s="524"/>
      <c r="I217" s="524"/>
      <c r="J217" s="524"/>
      <c r="K217" s="689">
        <v>46005</v>
      </c>
      <c r="L217" s="537"/>
    </row>
    <row r="218" spans="1:12" ht="26.4">
      <c r="A218" s="524">
        <v>209</v>
      </c>
      <c r="B218" s="414" t="s">
        <v>1053</v>
      </c>
      <c r="C218" s="523" t="s">
        <v>1054</v>
      </c>
      <c r="D218" s="524" t="s">
        <v>364</v>
      </c>
      <c r="E218" s="524" t="s">
        <v>3730</v>
      </c>
      <c r="F218" s="524">
        <v>0.4</v>
      </c>
      <c r="G218" s="524"/>
      <c r="H218" s="524"/>
      <c r="I218" s="524"/>
      <c r="J218" s="524"/>
      <c r="K218" s="689">
        <v>44230</v>
      </c>
      <c r="L218" s="537"/>
    </row>
    <row r="219" spans="1:12" ht="26.4">
      <c r="A219" s="524">
        <v>210</v>
      </c>
      <c r="B219" s="483" t="s">
        <v>2171</v>
      </c>
      <c r="C219" s="523" t="s">
        <v>2172</v>
      </c>
      <c r="D219" s="524" t="s">
        <v>2173</v>
      </c>
      <c r="E219" s="524" t="s">
        <v>3848</v>
      </c>
      <c r="F219" s="524">
        <v>0.28000000000000003</v>
      </c>
      <c r="G219" s="524"/>
      <c r="H219" s="524"/>
      <c r="I219" s="524"/>
      <c r="J219" s="524"/>
      <c r="K219" s="689">
        <v>45616</v>
      </c>
      <c r="L219" s="537"/>
    </row>
    <row r="220" spans="1:12" ht="26.4">
      <c r="A220" s="524">
        <v>211</v>
      </c>
      <c r="B220" s="414" t="s">
        <v>3086</v>
      </c>
      <c r="C220" s="523" t="s">
        <v>1049</v>
      </c>
      <c r="D220" s="524" t="s">
        <v>364</v>
      </c>
      <c r="E220" s="524" t="s">
        <v>3750</v>
      </c>
      <c r="F220" s="524">
        <v>0.4</v>
      </c>
      <c r="G220" s="524"/>
      <c r="H220" s="524"/>
      <c r="I220" s="524"/>
      <c r="J220" s="524"/>
      <c r="K220" s="689">
        <v>45959</v>
      </c>
      <c r="L220" s="537"/>
    </row>
    <row r="221" spans="1:12" ht="26.4">
      <c r="A221" s="524">
        <v>212</v>
      </c>
      <c r="B221" s="417" t="s">
        <v>407</v>
      </c>
      <c r="C221" s="523" t="s">
        <v>318</v>
      </c>
      <c r="D221" s="524" t="s">
        <v>359</v>
      </c>
      <c r="E221" s="524" t="s">
        <v>3719</v>
      </c>
      <c r="F221" s="524">
        <v>1</v>
      </c>
      <c r="G221" s="524"/>
      <c r="H221" s="524"/>
      <c r="I221" s="524"/>
      <c r="J221" s="524"/>
      <c r="K221" s="689">
        <v>44247</v>
      </c>
      <c r="L221" s="537"/>
    </row>
    <row r="222" spans="1:12">
      <c r="A222" s="524">
        <v>213</v>
      </c>
      <c r="B222" s="690" t="s">
        <v>3375</v>
      </c>
      <c r="C222" s="523" t="s">
        <v>377</v>
      </c>
      <c r="D222" s="524" t="s">
        <v>378</v>
      </c>
      <c r="E222" s="524" t="s">
        <v>3750</v>
      </c>
      <c r="F222" s="524">
        <v>0.2</v>
      </c>
      <c r="G222" s="524"/>
      <c r="H222" s="524"/>
      <c r="I222" s="524"/>
      <c r="J222" s="524"/>
      <c r="K222" s="689">
        <v>46488</v>
      </c>
      <c r="L222" s="537"/>
    </row>
    <row r="223" spans="1:12" ht="26.4">
      <c r="A223" s="524">
        <v>214</v>
      </c>
      <c r="B223" s="479" t="s">
        <v>3087</v>
      </c>
      <c r="C223" s="693" t="s">
        <v>332</v>
      </c>
      <c r="D223" s="694" t="s">
        <v>3088</v>
      </c>
      <c r="E223" s="694" t="s">
        <v>3849</v>
      </c>
      <c r="F223" s="694">
        <v>1.5</v>
      </c>
      <c r="G223" s="524"/>
      <c r="H223" s="524"/>
      <c r="I223" s="524"/>
      <c r="J223" s="524"/>
      <c r="K223" s="689">
        <v>45184</v>
      </c>
      <c r="L223" s="537"/>
    </row>
    <row r="224" spans="1:12" ht="26.4">
      <c r="A224" s="524">
        <v>215</v>
      </c>
      <c r="B224" s="690" t="s">
        <v>2174</v>
      </c>
      <c r="C224" s="523" t="s">
        <v>332</v>
      </c>
      <c r="D224" s="524" t="s">
        <v>688</v>
      </c>
      <c r="E224" s="524" t="s">
        <v>3837</v>
      </c>
      <c r="F224" s="524">
        <v>1.5</v>
      </c>
      <c r="G224" s="524"/>
      <c r="H224" s="524"/>
      <c r="I224" s="524"/>
      <c r="J224" s="524"/>
      <c r="K224" s="689">
        <v>44760</v>
      </c>
      <c r="L224" s="537"/>
    </row>
    <row r="225" spans="1:12" ht="39.6">
      <c r="A225" s="524">
        <v>216</v>
      </c>
      <c r="B225" s="414" t="s">
        <v>3850</v>
      </c>
      <c r="C225" s="523" t="s">
        <v>326</v>
      </c>
      <c r="D225" s="524" t="s">
        <v>327</v>
      </c>
      <c r="E225" s="524" t="s">
        <v>3851</v>
      </c>
      <c r="F225" s="524">
        <v>0.4</v>
      </c>
      <c r="G225" s="524"/>
      <c r="H225" s="524"/>
      <c r="I225" s="524"/>
      <c r="J225" s="524"/>
      <c r="K225" s="689">
        <v>47285</v>
      </c>
      <c r="L225" s="537"/>
    </row>
    <row r="226" spans="1:12" ht="26.4">
      <c r="A226" s="524">
        <v>217</v>
      </c>
      <c r="B226" s="414" t="s">
        <v>2175</v>
      </c>
      <c r="C226" s="523" t="s">
        <v>1049</v>
      </c>
      <c r="D226" s="524" t="s">
        <v>364</v>
      </c>
      <c r="E226" s="524" t="s">
        <v>3714</v>
      </c>
      <c r="F226" s="524">
        <v>0.4</v>
      </c>
      <c r="G226" s="524"/>
      <c r="H226" s="524"/>
      <c r="I226" s="524"/>
      <c r="J226" s="524"/>
      <c r="K226" s="689">
        <v>44870</v>
      </c>
      <c r="L226" s="537"/>
    </row>
    <row r="227" spans="1:12">
      <c r="A227" s="524">
        <v>218</v>
      </c>
      <c r="B227" s="690" t="s">
        <v>2176</v>
      </c>
      <c r="C227" s="523" t="s">
        <v>794</v>
      </c>
      <c r="D227" s="524" t="s">
        <v>327</v>
      </c>
      <c r="E227" s="524" t="s">
        <v>3714</v>
      </c>
      <c r="F227" s="524">
        <v>0.2</v>
      </c>
      <c r="G227" s="524"/>
      <c r="H227" s="524"/>
      <c r="I227" s="524"/>
      <c r="J227" s="524"/>
      <c r="K227" s="689">
        <v>45331</v>
      </c>
      <c r="L227" s="537"/>
    </row>
    <row r="228" spans="1:12" ht="26.4">
      <c r="A228" s="524">
        <v>219</v>
      </c>
      <c r="B228" s="727" t="s">
        <v>2177</v>
      </c>
      <c r="C228" s="728" t="s">
        <v>326</v>
      </c>
      <c r="D228" s="729" t="s">
        <v>327</v>
      </c>
      <c r="E228" s="729" t="s">
        <v>3852</v>
      </c>
      <c r="F228" s="729">
        <v>0.4</v>
      </c>
      <c r="G228" s="524"/>
      <c r="H228" s="524"/>
      <c r="I228" s="524"/>
      <c r="J228" s="524"/>
      <c r="K228" s="689">
        <v>45121</v>
      </c>
      <c r="L228" s="537"/>
    </row>
    <row r="229" spans="1:12" ht="26.4">
      <c r="A229" s="524">
        <v>220</v>
      </c>
      <c r="B229" s="730" t="s">
        <v>4784</v>
      </c>
      <c r="C229" s="523" t="s">
        <v>429</v>
      </c>
      <c r="D229" s="524" t="s">
        <v>4785</v>
      </c>
      <c r="E229" s="524" t="s">
        <v>4786</v>
      </c>
      <c r="F229" s="524">
        <v>0.4</v>
      </c>
      <c r="G229" s="524"/>
      <c r="H229" s="524"/>
      <c r="I229" s="524"/>
      <c r="J229" s="524"/>
      <c r="K229" s="689">
        <v>47840</v>
      </c>
      <c r="L229" s="537"/>
    </row>
    <row r="230" spans="1:12" ht="26.4">
      <c r="A230" s="524">
        <v>221</v>
      </c>
      <c r="B230" s="490" t="s">
        <v>3853</v>
      </c>
      <c r="C230" s="725" t="s">
        <v>3854</v>
      </c>
      <c r="D230" s="726" t="s">
        <v>3855</v>
      </c>
      <c r="E230" s="726" t="s">
        <v>3726</v>
      </c>
      <c r="F230" s="524">
        <v>0.2</v>
      </c>
      <c r="G230" s="524"/>
      <c r="H230" s="524"/>
      <c r="I230" s="524"/>
      <c r="J230" s="524"/>
      <c r="K230" s="689">
        <v>47050</v>
      </c>
      <c r="L230" s="537"/>
    </row>
    <row r="231" spans="1:12" ht="26.4">
      <c r="A231" s="524">
        <v>222</v>
      </c>
      <c r="B231" s="698" t="s">
        <v>409</v>
      </c>
      <c r="C231" s="523"/>
      <c r="D231" s="524"/>
      <c r="E231" s="524"/>
      <c r="F231" s="524"/>
      <c r="G231" s="474">
        <f>SUM(G232:G250)</f>
        <v>0</v>
      </c>
      <c r="H231" s="474">
        <f>SUM(H232:H250)</f>
        <v>0</v>
      </c>
      <c r="I231" s="474">
        <f>SUM(I232:I250)</f>
        <v>0</v>
      </c>
      <c r="J231" s="474">
        <f>SUM(J232:J250)</f>
        <v>0</v>
      </c>
      <c r="K231" s="537"/>
      <c r="L231" s="537"/>
    </row>
    <row r="232" spans="1:12">
      <c r="A232" s="524">
        <v>223</v>
      </c>
      <c r="B232" s="731"/>
      <c r="C232" s="693"/>
      <c r="D232" s="694"/>
      <c r="E232" s="694"/>
      <c r="F232" s="524"/>
      <c r="G232" s="524"/>
      <c r="H232" s="524"/>
      <c r="I232" s="524"/>
      <c r="J232" s="524"/>
      <c r="K232" s="537"/>
      <c r="L232" s="537"/>
    </row>
    <row r="233" spans="1:12">
      <c r="A233" s="524">
        <v>224</v>
      </c>
      <c r="B233" s="731"/>
      <c r="C233" s="693"/>
      <c r="D233" s="694"/>
      <c r="E233" s="694"/>
      <c r="F233" s="694"/>
      <c r="G233" s="524"/>
      <c r="H233" s="524"/>
      <c r="I233" s="524"/>
      <c r="J233" s="524"/>
      <c r="K233" s="537"/>
      <c r="L233" s="537"/>
    </row>
    <row r="234" spans="1:12">
      <c r="A234" s="524">
        <v>225</v>
      </c>
      <c r="B234" s="731"/>
      <c r="C234" s="693"/>
      <c r="D234" s="694"/>
      <c r="E234" s="694"/>
      <c r="F234" s="694"/>
      <c r="G234" s="524"/>
      <c r="H234" s="524"/>
      <c r="I234" s="524"/>
      <c r="J234" s="524"/>
      <c r="K234" s="537"/>
      <c r="L234" s="537"/>
    </row>
    <row r="235" spans="1:12">
      <c r="A235" s="524">
        <v>226</v>
      </c>
      <c r="B235" s="732"/>
      <c r="C235" s="523"/>
      <c r="D235" s="710"/>
      <c r="E235" s="694"/>
      <c r="F235" s="524"/>
      <c r="G235" s="524"/>
      <c r="H235" s="524"/>
      <c r="I235" s="524"/>
      <c r="J235" s="524"/>
      <c r="K235" s="537"/>
      <c r="L235" s="537"/>
    </row>
    <row r="236" spans="1:12">
      <c r="A236" s="524">
        <v>227</v>
      </c>
      <c r="B236" s="731"/>
      <c r="C236" s="693"/>
      <c r="D236" s="694"/>
      <c r="E236" s="694"/>
      <c r="F236" s="694"/>
      <c r="G236" s="524"/>
      <c r="H236" s="524"/>
      <c r="I236" s="524"/>
      <c r="J236" s="524"/>
      <c r="K236" s="537"/>
      <c r="L236" s="537"/>
    </row>
    <row r="237" spans="1:12">
      <c r="A237" s="524">
        <v>228</v>
      </c>
      <c r="B237" s="733"/>
      <c r="C237" s="734"/>
      <c r="D237" s="735"/>
      <c r="E237" s="735"/>
      <c r="F237" s="736"/>
      <c r="G237" s="524"/>
      <c r="H237" s="524"/>
      <c r="I237" s="524"/>
      <c r="J237" s="524"/>
      <c r="K237" s="537"/>
      <c r="L237" s="537"/>
    </row>
    <row r="238" spans="1:12">
      <c r="A238" s="524">
        <v>229</v>
      </c>
      <c r="B238" s="737"/>
      <c r="C238" s="693"/>
      <c r="D238" s="694"/>
      <c r="E238" s="694"/>
      <c r="F238" s="694"/>
      <c r="G238" s="524"/>
      <c r="H238" s="524"/>
      <c r="I238" s="524"/>
      <c r="J238" s="524"/>
      <c r="K238" s="537"/>
      <c r="L238" s="537"/>
    </row>
    <row r="239" spans="1:12">
      <c r="A239" s="524">
        <v>230</v>
      </c>
      <c r="B239" s="523"/>
      <c r="C239" s="523"/>
      <c r="D239" s="524"/>
      <c r="E239" s="524"/>
      <c r="F239" s="524"/>
      <c r="G239" s="524"/>
      <c r="H239" s="524"/>
      <c r="I239" s="524"/>
      <c r="J239" s="524"/>
      <c r="K239" s="537"/>
      <c r="L239" s="537"/>
    </row>
    <row r="240" spans="1:12">
      <c r="A240" s="524">
        <v>231</v>
      </c>
      <c r="B240" s="523"/>
      <c r="C240" s="523"/>
      <c r="D240" s="524"/>
      <c r="E240" s="524"/>
      <c r="F240" s="524"/>
      <c r="G240" s="524"/>
      <c r="H240" s="524"/>
      <c r="I240" s="524"/>
      <c r="J240" s="524"/>
      <c r="K240" s="537"/>
      <c r="L240" s="537"/>
    </row>
    <row r="241" spans="1:12">
      <c r="A241" s="524">
        <v>232</v>
      </c>
      <c r="B241" s="523"/>
      <c r="C241" s="523"/>
      <c r="D241" s="524"/>
      <c r="E241" s="524"/>
      <c r="F241" s="524"/>
      <c r="G241" s="524"/>
      <c r="H241" s="524"/>
      <c r="I241" s="524"/>
      <c r="J241" s="524"/>
      <c r="K241" s="537"/>
      <c r="L241" s="537"/>
    </row>
    <row r="242" spans="1:12">
      <c r="A242" s="524">
        <v>233</v>
      </c>
      <c r="B242" s="523"/>
      <c r="C242" s="523"/>
      <c r="D242" s="524"/>
      <c r="E242" s="524"/>
      <c r="F242" s="524"/>
      <c r="G242" s="524"/>
      <c r="H242" s="524"/>
      <c r="I242" s="524"/>
      <c r="J242" s="524"/>
      <c r="K242" s="537"/>
      <c r="L242" s="537"/>
    </row>
    <row r="243" spans="1:12">
      <c r="A243" s="524">
        <v>234</v>
      </c>
      <c r="B243" s="523"/>
      <c r="C243" s="523"/>
      <c r="D243" s="524"/>
      <c r="E243" s="524"/>
      <c r="F243" s="524"/>
      <c r="G243" s="524"/>
      <c r="H243" s="524"/>
      <c r="I243" s="524"/>
      <c r="J243" s="524"/>
      <c r="K243" s="537"/>
      <c r="L243" s="537"/>
    </row>
    <row r="244" spans="1:12">
      <c r="A244" s="524">
        <v>235</v>
      </c>
      <c r="B244" s="523"/>
      <c r="C244" s="523"/>
      <c r="D244" s="524"/>
      <c r="E244" s="524"/>
      <c r="F244" s="524"/>
      <c r="G244" s="524"/>
      <c r="H244" s="524"/>
      <c r="I244" s="524"/>
      <c r="J244" s="524"/>
      <c r="K244" s="537"/>
      <c r="L244" s="537"/>
    </row>
    <row r="245" spans="1:12">
      <c r="A245" s="524">
        <v>236</v>
      </c>
      <c r="B245" s="523"/>
      <c r="C245" s="523"/>
      <c r="D245" s="524"/>
      <c r="E245" s="524"/>
      <c r="F245" s="524"/>
      <c r="G245" s="524"/>
      <c r="H245" s="524"/>
      <c r="I245" s="524"/>
      <c r="J245" s="524"/>
      <c r="K245" s="537"/>
      <c r="L245" s="537"/>
    </row>
    <row r="246" spans="1:12">
      <c r="A246" s="524">
        <v>237</v>
      </c>
      <c r="B246" s="523"/>
      <c r="C246" s="523"/>
      <c r="D246" s="524"/>
      <c r="E246" s="524"/>
      <c r="F246" s="524"/>
      <c r="G246" s="524"/>
      <c r="H246" s="524"/>
      <c r="I246" s="524"/>
      <c r="J246" s="524"/>
      <c r="K246" s="537"/>
      <c r="L246" s="537"/>
    </row>
    <row r="247" spans="1:12">
      <c r="A247" s="524">
        <v>238</v>
      </c>
      <c r="B247" s="523"/>
      <c r="C247" s="523"/>
      <c r="D247" s="524"/>
      <c r="E247" s="524"/>
      <c r="F247" s="524"/>
      <c r="G247" s="524"/>
      <c r="H247" s="524"/>
      <c r="I247" s="524"/>
      <c r="J247" s="524"/>
      <c r="K247" s="537"/>
      <c r="L247" s="537"/>
    </row>
    <row r="248" spans="1:12">
      <c r="A248" s="524">
        <v>239</v>
      </c>
      <c r="B248" s="523"/>
      <c r="C248" s="523"/>
      <c r="D248" s="524"/>
      <c r="E248" s="524"/>
      <c r="F248" s="524"/>
      <c r="G248" s="524"/>
      <c r="H248" s="524"/>
      <c r="I248" s="524"/>
      <c r="J248" s="524"/>
      <c r="K248" s="537"/>
      <c r="L248" s="537"/>
    </row>
    <row r="249" spans="1:12">
      <c r="A249" s="524">
        <v>240</v>
      </c>
      <c r="B249" s="523"/>
      <c r="C249" s="523"/>
      <c r="D249" s="524"/>
      <c r="E249" s="524"/>
      <c r="F249" s="524"/>
      <c r="G249" s="524"/>
      <c r="H249" s="524"/>
      <c r="I249" s="524"/>
      <c r="J249" s="524"/>
      <c r="K249" s="537"/>
      <c r="L249" s="537"/>
    </row>
    <row r="250" spans="1:12">
      <c r="A250" s="524">
        <v>241</v>
      </c>
      <c r="B250" s="523"/>
      <c r="C250" s="523"/>
      <c r="D250" s="524"/>
      <c r="E250" s="524"/>
      <c r="F250" s="524"/>
      <c r="G250" s="524"/>
      <c r="H250" s="524"/>
      <c r="I250" s="524"/>
      <c r="J250" s="524"/>
      <c r="K250" s="537"/>
      <c r="L250" s="537"/>
    </row>
    <row r="251" spans="1:12" ht="26.4">
      <c r="A251" s="524">
        <v>242</v>
      </c>
      <c r="B251" s="481" t="s">
        <v>410</v>
      </c>
      <c r="C251" s="473"/>
      <c r="D251" s="474"/>
      <c r="E251" s="474"/>
      <c r="F251" s="474"/>
      <c r="G251" s="474">
        <f>SUM(G252:G518)</f>
        <v>0</v>
      </c>
      <c r="H251" s="474">
        <f>SUM(H252:H518)</f>
        <v>0</v>
      </c>
      <c r="I251" s="474">
        <f>SUM(I252:I518)</f>
        <v>0</v>
      </c>
      <c r="J251" s="474">
        <f>SUM(J252:J518)</f>
        <v>0</v>
      </c>
      <c r="K251" s="537"/>
      <c r="L251" s="537"/>
    </row>
    <row r="252" spans="1:12" ht="26.4">
      <c r="A252" s="524">
        <v>243</v>
      </c>
      <c r="B252" s="414" t="s">
        <v>2178</v>
      </c>
      <c r="C252" s="523" t="s">
        <v>411</v>
      </c>
      <c r="D252" s="524" t="s">
        <v>412</v>
      </c>
      <c r="E252" s="524" t="s">
        <v>3856</v>
      </c>
      <c r="F252" s="524">
        <v>0.14000000000000001</v>
      </c>
      <c r="G252" s="524"/>
      <c r="H252" s="524"/>
      <c r="I252" s="524"/>
      <c r="J252" s="524"/>
      <c r="K252" s="689">
        <v>44458</v>
      </c>
      <c r="L252" s="537"/>
    </row>
    <row r="253" spans="1:12" ht="26.4">
      <c r="A253" s="524">
        <v>244</v>
      </c>
      <c r="B253" s="414" t="s">
        <v>2078</v>
      </c>
      <c r="C253" s="523" t="s">
        <v>541</v>
      </c>
      <c r="D253" s="524" t="s">
        <v>2079</v>
      </c>
      <c r="E253" s="524" t="s">
        <v>3746</v>
      </c>
      <c r="F253" s="524">
        <v>2.5000000000000001E-2</v>
      </c>
      <c r="G253" s="524"/>
      <c r="H253" s="524"/>
      <c r="I253" s="524"/>
      <c r="J253" s="524"/>
      <c r="K253" s="689">
        <v>45396</v>
      </c>
      <c r="L253" s="537"/>
    </row>
    <row r="254" spans="1:12" ht="39.6">
      <c r="A254" s="524">
        <v>245</v>
      </c>
      <c r="B254" s="359" t="s">
        <v>3089</v>
      </c>
      <c r="C254" s="738" t="s">
        <v>413</v>
      </c>
      <c r="D254" s="739" t="s">
        <v>3090</v>
      </c>
      <c r="E254" s="739" t="s">
        <v>3857</v>
      </c>
      <c r="F254" s="524">
        <v>0.2</v>
      </c>
      <c r="G254" s="524"/>
      <c r="H254" s="524"/>
      <c r="I254" s="524"/>
      <c r="J254" s="524"/>
      <c r="K254" s="689">
        <v>46109</v>
      </c>
      <c r="L254" s="537"/>
    </row>
    <row r="255" spans="1:12" ht="26.4">
      <c r="A255" s="524">
        <v>246</v>
      </c>
      <c r="B255" s="414" t="s">
        <v>1055</v>
      </c>
      <c r="C255" s="523" t="s">
        <v>413</v>
      </c>
      <c r="D255" s="524" t="s">
        <v>1056</v>
      </c>
      <c r="E255" s="524" t="s">
        <v>3777</v>
      </c>
      <c r="F255" s="524">
        <v>0.1</v>
      </c>
      <c r="G255" s="524"/>
      <c r="H255" s="524"/>
      <c r="I255" s="524"/>
      <c r="J255" s="524"/>
      <c r="K255" s="689">
        <v>47756</v>
      </c>
      <c r="L255" s="537"/>
    </row>
    <row r="256" spans="1:12" ht="26.4">
      <c r="A256" s="524">
        <v>247</v>
      </c>
      <c r="B256" s="414" t="s">
        <v>3376</v>
      </c>
      <c r="C256" s="523" t="s">
        <v>418</v>
      </c>
      <c r="D256" s="524" t="s">
        <v>571</v>
      </c>
      <c r="E256" s="524" t="s">
        <v>3858</v>
      </c>
      <c r="F256" s="524">
        <v>0.4</v>
      </c>
      <c r="G256" s="524"/>
      <c r="H256" s="524"/>
      <c r="I256" s="524"/>
      <c r="J256" s="524"/>
      <c r="K256" s="689">
        <v>46482</v>
      </c>
      <c r="L256" s="537"/>
    </row>
    <row r="257" spans="1:12" ht="26.4">
      <c r="A257" s="524">
        <v>248</v>
      </c>
      <c r="B257" s="417" t="s">
        <v>4787</v>
      </c>
      <c r="C257" s="523" t="s">
        <v>429</v>
      </c>
      <c r="D257" s="524" t="s">
        <v>4788</v>
      </c>
      <c r="E257" s="524" t="s">
        <v>3736</v>
      </c>
      <c r="F257" s="524">
        <v>0.4</v>
      </c>
      <c r="G257" s="524"/>
      <c r="H257" s="524"/>
      <c r="I257" s="524"/>
      <c r="J257" s="524"/>
      <c r="K257" s="692">
        <v>47739</v>
      </c>
      <c r="L257" s="537"/>
    </row>
    <row r="258" spans="1:12">
      <c r="A258" s="524">
        <v>249</v>
      </c>
      <c r="B258" s="414" t="s">
        <v>417</v>
      </c>
      <c r="C258" s="523" t="s">
        <v>418</v>
      </c>
      <c r="D258" s="524" t="s">
        <v>316</v>
      </c>
      <c r="E258" s="524" t="s">
        <v>3706</v>
      </c>
      <c r="F258" s="524">
        <v>0.06</v>
      </c>
      <c r="G258" s="524"/>
      <c r="H258" s="524"/>
      <c r="I258" s="524"/>
      <c r="J258" s="524"/>
      <c r="K258" s="689">
        <v>45268</v>
      </c>
      <c r="L258" s="537"/>
    </row>
    <row r="259" spans="1:12">
      <c r="A259" s="524">
        <v>250</v>
      </c>
      <c r="B259" s="414" t="s">
        <v>419</v>
      </c>
      <c r="C259" s="523" t="s">
        <v>318</v>
      </c>
      <c r="D259" s="524" t="s">
        <v>420</v>
      </c>
      <c r="E259" s="524" t="s">
        <v>3709</v>
      </c>
      <c r="F259" s="524">
        <v>0.4</v>
      </c>
      <c r="G259" s="524"/>
      <c r="H259" s="524"/>
      <c r="I259" s="524"/>
      <c r="J259" s="524"/>
      <c r="K259" s="689">
        <v>45321</v>
      </c>
      <c r="L259" s="537"/>
    </row>
    <row r="260" spans="1:12" ht="26.4">
      <c r="A260" s="524">
        <v>251</v>
      </c>
      <c r="B260" s="417" t="s">
        <v>421</v>
      </c>
      <c r="C260" s="523" t="s">
        <v>422</v>
      </c>
      <c r="D260" s="524" t="s">
        <v>423</v>
      </c>
      <c r="E260" s="524" t="s">
        <v>3859</v>
      </c>
      <c r="F260" s="524" t="s">
        <v>2180</v>
      </c>
      <c r="G260" s="524"/>
      <c r="H260" s="524"/>
      <c r="I260" s="524"/>
      <c r="J260" s="524"/>
      <c r="K260" s="689">
        <v>44921</v>
      </c>
      <c r="L260" s="537"/>
    </row>
    <row r="261" spans="1:12">
      <c r="A261" s="524">
        <v>252</v>
      </c>
      <c r="B261" s="417" t="s">
        <v>2181</v>
      </c>
      <c r="C261" s="523" t="s">
        <v>513</v>
      </c>
      <c r="D261" s="524" t="s">
        <v>1059</v>
      </c>
      <c r="E261" s="524" t="s">
        <v>3776</v>
      </c>
      <c r="F261" s="524">
        <v>0.5</v>
      </c>
      <c r="G261" s="524"/>
      <c r="H261" s="524"/>
      <c r="I261" s="524"/>
      <c r="J261" s="524"/>
      <c r="K261" s="689">
        <v>45052</v>
      </c>
      <c r="L261" s="537"/>
    </row>
    <row r="262" spans="1:12">
      <c r="A262" s="524">
        <v>253</v>
      </c>
      <c r="B262" s="417" t="s">
        <v>4789</v>
      </c>
      <c r="C262" s="523" t="s">
        <v>413</v>
      </c>
      <c r="D262" s="524" t="s">
        <v>1056</v>
      </c>
      <c r="E262" s="524" t="s">
        <v>3813</v>
      </c>
      <c r="F262" s="524">
        <v>7.0000000000000007E-2</v>
      </c>
      <c r="G262" s="524"/>
      <c r="H262" s="524"/>
      <c r="I262" s="524"/>
      <c r="J262" s="524"/>
      <c r="K262" s="689">
        <v>47593</v>
      </c>
      <c r="L262" s="537"/>
    </row>
    <row r="263" spans="1:12" ht="39.6">
      <c r="A263" s="524">
        <v>254</v>
      </c>
      <c r="B263" s="414" t="s">
        <v>427</v>
      </c>
      <c r="C263" s="523" t="s">
        <v>413</v>
      </c>
      <c r="D263" s="524" t="s">
        <v>416</v>
      </c>
      <c r="E263" s="524" t="s">
        <v>3860</v>
      </c>
      <c r="F263" s="524">
        <v>0.1</v>
      </c>
      <c r="G263" s="524"/>
      <c r="H263" s="524"/>
      <c r="I263" s="524"/>
      <c r="J263" s="524"/>
      <c r="K263" s="689">
        <v>47323</v>
      </c>
      <c r="L263" s="537"/>
    </row>
    <row r="264" spans="1:12" ht="39.6">
      <c r="A264" s="524">
        <v>255</v>
      </c>
      <c r="B264" s="479" t="s">
        <v>3091</v>
      </c>
      <c r="C264" s="693" t="s">
        <v>413</v>
      </c>
      <c r="D264" s="694" t="s">
        <v>583</v>
      </c>
      <c r="E264" s="694" t="s">
        <v>3861</v>
      </c>
      <c r="F264" s="694">
        <v>0.1</v>
      </c>
      <c r="G264" s="524"/>
      <c r="H264" s="524"/>
      <c r="I264" s="524"/>
      <c r="J264" s="524"/>
      <c r="K264" s="689">
        <v>45121</v>
      </c>
      <c r="L264" s="537"/>
    </row>
    <row r="265" spans="1:12" ht="39.6">
      <c r="A265" s="524">
        <v>256</v>
      </c>
      <c r="B265" s="414" t="s">
        <v>2183</v>
      </c>
      <c r="C265" s="523" t="s">
        <v>541</v>
      </c>
      <c r="D265" s="524" t="s">
        <v>2079</v>
      </c>
      <c r="E265" s="524" t="s">
        <v>3861</v>
      </c>
      <c r="F265" s="524">
        <v>7.4999999999999997E-2</v>
      </c>
      <c r="G265" s="524"/>
      <c r="H265" s="524"/>
      <c r="I265" s="524"/>
      <c r="J265" s="524"/>
      <c r="K265" s="689">
        <v>45396</v>
      </c>
      <c r="L265" s="537"/>
    </row>
    <row r="266" spans="1:12" ht="26.4">
      <c r="A266" s="524">
        <v>257</v>
      </c>
      <c r="B266" s="414" t="s">
        <v>2184</v>
      </c>
      <c r="C266" s="523" t="s">
        <v>2185</v>
      </c>
      <c r="D266" s="524" t="s">
        <v>416</v>
      </c>
      <c r="E266" s="524" t="s">
        <v>3862</v>
      </c>
      <c r="F266" s="524">
        <v>7.0000000000000007E-2</v>
      </c>
      <c r="G266" s="524"/>
      <c r="H266" s="524"/>
      <c r="I266" s="524"/>
      <c r="J266" s="524"/>
      <c r="K266" s="689">
        <v>45712</v>
      </c>
      <c r="L266" s="537"/>
    </row>
    <row r="267" spans="1:12" ht="26.4">
      <c r="A267" s="524">
        <v>258</v>
      </c>
      <c r="B267" s="414" t="s">
        <v>2186</v>
      </c>
      <c r="C267" s="523" t="s">
        <v>405</v>
      </c>
      <c r="D267" s="524" t="s">
        <v>481</v>
      </c>
      <c r="E267" s="524" t="s">
        <v>3863</v>
      </c>
      <c r="F267" s="524">
        <v>1</v>
      </c>
      <c r="G267" s="524"/>
      <c r="H267" s="524"/>
      <c r="I267" s="524"/>
      <c r="J267" s="524"/>
      <c r="K267" s="689">
        <v>45776</v>
      </c>
      <c r="L267" s="537"/>
    </row>
    <row r="268" spans="1:12" ht="26.4">
      <c r="A268" s="524">
        <v>259</v>
      </c>
      <c r="B268" s="414" t="s">
        <v>2187</v>
      </c>
      <c r="C268" s="523" t="s">
        <v>321</v>
      </c>
      <c r="D268" s="524" t="s">
        <v>416</v>
      </c>
      <c r="E268" s="524" t="s">
        <v>3864</v>
      </c>
      <c r="F268" s="524">
        <v>3.5000000000000003E-2</v>
      </c>
      <c r="G268" s="524"/>
      <c r="H268" s="524"/>
      <c r="I268" s="524"/>
      <c r="J268" s="524"/>
      <c r="K268" s="689">
        <v>45762</v>
      </c>
      <c r="L268" s="537"/>
    </row>
    <row r="269" spans="1:12">
      <c r="A269" s="524">
        <v>260</v>
      </c>
      <c r="B269" s="414" t="s">
        <v>2188</v>
      </c>
      <c r="C269" s="523" t="s">
        <v>321</v>
      </c>
      <c r="D269" s="491" t="s">
        <v>495</v>
      </c>
      <c r="E269" s="491" t="s">
        <v>3865</v>
      </c>
      <c r="F269" s="524">
        <v>0.1</v>
      </c>
      <c r="G269" s="524"/>
      <c r="H269" s="524"/>
      <c r="I269" s="524"/>
      <c r="J269" s="524"/>
      <c r="K269" s="689">
        <v>45427</v>
      </c>
      <c r="L269" s="537"/>
    </row>
    <row r="270" spans="1:12" ht="26.4">
      <c r="A270" s="524">
        <v>261</v>
      </c>
      <c r="B270" s="490" t="s">
        <v>3866</v>
      </c>
      <c r="C270" s="725" t="s">
        <v>3867</v>
      </c>
      <c r="D270" s="726" t="s">
        <v>583</v>
      </c>
      <c r="E270" s="726" t="s">
        <v>3868</v>
      </c>
      <c r="F270" s="726">
        <v>7.0000000000000007E-2</v>
      </c>
      <c r="G270" s="524"/>
      <c r="H270" s="524"/>
      <c r="I270" s="524"/>
      <c r="J270" s="524"/>
      <c r="K270" s="689">
        <v>47421</v>
      </c>
      <c r="L270" s="537"/>
    </row>
    <row r="271" spans="1:12" ht="26.4">
      <c r="A271" s="524">
        <v>262</v>
      </c>
      <c r="B271" s="414" t="s">
        <v>2189</v>
      </c>
      <c r="C271" s="523" t="s">
        <v>425</v>
      </c>
      <c r="D271" s="524" t="s">
        <v>2190</v>
      </c>
      <c r="E271" s="524" t="s">
        <v>3869</v>
      </c>
      <c r="F271" s="524" t="s">
        <v>2191</v>
      </c>
      <c r="G271" s="524"/>
      <c r="H271" s="524"/>
      <c r="I271" s="524"/>
      <c r="J271" s="524"/>
      <c r="K271" s="689">
        <v>45114</v>
      </c>
      <c r="L271" s="537"/>
    </row>
    <row r="272" spans="1:12" ht="26.4">
      <c r="A272" s="524">
        <v>263</v>
      </c>
      <c r="B272" s="414" t="s">
        <v>3377</v>
      </c>
      <c r="C272" s="523" t="s">
        <v>3378</v>
      </c>
      <c r="D272" s="524" t="s">
        <v>3379</v>
      </c>
      <c r="E272" s="524" t="s">
        <v>3706</v>
      </c>
      <c r="F272" s="524">
        <v>0.2</v>
      </c>
      <c r="G272" s="524"/>
      <c r="H272" s="524"/>
      <c r="I272" s="524"/>
      <c r="J272" s="524"/>
      <c r="K272" s="689">
        <v>46474</v>
      </c>
      <c r="L272" s="537"/>
    </row>
    <row r="273" spans="1:12" ht="26.4">
      <c r="A273" s="524">
        <v>264</v>
      </c>
      <c r="B273" s="417" t="s">
        <v>2192</v>
      </c>
      <c r="C273" s="523" t="s">
        <v>500</v>
      </c>
      <c r="D273" s="524" t="s">
        <v>1059</v>
      </c>
      <c r="E273" s="524" t="s">
        <v>3752</v>
      </c>
      <c r="F273" s="524" t="s">
        <v>2193</v>
      </c>
      <c r="G273" s="524"/>
      <c r="H273" s="524"/>
      <c r="I273" s="524"/>
      <c r="J273" s="524"/>
      <c r="K273" s="689">
        <v>44652</v>
      </c>
      <c r="L273" s="537"/>
    </row>
    <row r="274" spans="1:12">
      <c r="A274" s="524">
        <v>265</v>
      </c>
      <c r="B274" s="414" t="s">
        <v>428</v>
      </c>
      <c r="C274" s="523" t="s">
        <v>318</v>
      </c>
      <c r="D274" s="491" t="s">
        <v>2194</v>
      </c>
      <c r="E274" s="491" t="s">
        <v>3740</v>
      </c>
      <c r="F274" s="524">
        <v>0.24</v>
      </c>
      <c r="G274" s="524"/>
      <c r="H274" s="524"/>
      <c r="I274" s="524"/>
      <c r="J274" s="524"/>
      <c r="K274" s="689">
        <v>45317</v>
      </c>
      <c r="L274" s="537"/>
    </row>
    <row r="275" spans="1:12" ht="26.4">
      <c r="A275" s="524">
        <v>266</v>
      </c>
      <c r="B275" s="690" t="s">
        <v>1057</v>
      </c>
      <c r="C275" s="523" t="s">
        <v>418</v>
      </c>
      <c r="D275" s="524" t="s">
        <v>1058</v>
      </c>
      <c r="E275" s="524" t="s">
        <v>3870</v>
      </c>
      <c r="F275" s="524">
        <v>0.5</v>
      </c>
      <c r="G275" s="524"/>
      <c r="H275" s="524"/>
      <c r="I275" s="524"/>
      <c r="J275" s="524"/>
      <c r="K275" s="689">
        <v>44257</v>
      </c>
      <c r="L275" s="537"/>
    </row>
    <row r="276" spans="1:12" ht="26.4">
      <c r="A276" s="524">
        <v>267</v>
      </c>
      <c r="B276" s="414" t="s">
        <v>3380</v>
      </c>
      <c r="C276" s="523" t="s">
        <v>429</v>
      </c>
      <c r="D276" s="524" t="s">
        <v>3381</v>
      </c>
      <c r="E276" s="524" t="s">
        <v>3823</v>
      </c>
      <c r="F276" s="524">
        <v>0.02</v>
      </c>
      <c r="G276" s="524"/>
      <c r="H276" s="524"/>
      <c r="I276" s="524"/>
      <c r="J276" s="524"/>
      <c r="K276" s="689">
        <v>46495</v>
      </c>
      <c r="L276" s="537"/>
    </row>
    <row r="277" spans="1:12" ht="26.4">
      <c r="A277" s="524">
        <v>268</v>
      </c>
      <c r="B277" s="414" t="s">
        <v>2195</v>
      </c>
      <c r="C277" s="523" t="s">
        <v>413</v>
      </c>
      <c r="D277" s="524" t="s">
        <v>1056</v>
      </c>
      <c r="E277" s="524" t="s">
        <v>3871</v>
      </c>
      <c r="F277" s="524">
        <v>7.0000000000000007E-2</v>
      </c>
      <c r="G277" s="524"/>
      <c r="H277" s="524"/>
      <c r="I277" s="524"/>
      <c r="J277" s="524"/>
      <c r="K277" s="689">
        <v>45640</v>
      </c>
      <c r="L277" s="537"/>
    </row>
    <row r="278" spans="1:12">
      <c r="A278" s="524">
        <v>269</v>
      </c>
      <c r="B278" s="414" t="s">
        <v>2196</v>
      </c>
      <c r="C278" s="523" t="s">
        <v>429</v>
      </c>
      <c r="D278" s="524" t="s">
        <v>1063</v>
      </c>
      <c r="E278" s="524" t="s">
        <v>3872</v>
      </c>
      <c r="F278" s="524">
        <v>0.1</v>
      </c>
      <c r="G278" s="524"/>
      <c r="H278" s="524"/>
      <c r="I278" s="524"/>
      <c r="J278" s="524"/>
      <c r="K278" s="689">
        <v>45798</v>
      </c>
      <c r="L278" s="537"/>
    </row>
    <row r="279" spans="1:12">
      <c r="A279" s="524">
        <v>270</v>
      </c>
      <c r="B279" s="714" t="s">
        <v>3873</v>
      </c>
      <c r="C279" s="693" t="s">
        <v>488</v>
      </c>
      <c r="D279" s="694" t="s">
        <v>2269</v>
      </c>
      <c r="E279" s="524" t="s">
        <v>3776</v>
      </c>
      <c r="F279" s="694">
        <v>0.1</v>
      </c>
      <c r="G279" s="524"/>
      <c r="H279" s="524"/>
      <c r="I279" s="524"/>
      <c r="J279" s="524"/>
      <c r="K279" s="689">
        <v>47285</v>
      </c>
      <c r="L279" s="537"/>
    </row>
    <row r="280" spans="1:12" ht="26.4">
      <c r="A280" s="524">
        <v>271</v>
      </c>
      <c r="B280" s="414" t="s">
        <v>3382</v>
      </c>
      <c r="C280" s="523" t="s">
        <v>3383</v>
      </c>
      <c r="D280" s="524" t="s">
        <v>3384</v>
      </c>
      <c r="E280" s="524" t="s">
        <v>3874</v>
      </c>
      <c r="F280" s="524">
        <v>0.5</v>
      </c>
      <c r="G280" s="524"/>
      <c r="H280" s="524"/>
      <c r="I280" s="524"/>
      <c r="J280" s="524"/>
      <c r="K280" s="689">
        <v>45958</v>
      </c>
      <c r="L280" s="537"/>
    </row>
    <row r="281" spans="1:12" ht="52.8">
      <c r="A281" s="524">
        <v>272</v>
      </c>
      <c r="B281" s="414" t="s">
        <v>431</v>
      </c>
      <c r="C281" s="523" t="s">
        <v>377</v>
      </c>
      <c r="D281" s="524" t="s">
        <v>432</v>
      </c>
      <c r="E281" s="524" t="s">
        <v>3875</v>
      </c>
      <c r="F281" s="524">
        <v>0.1</v>
      </c>
      <c r="G281" s="524"/>
      <c r="H281" s="524"/>
      <c r="I281" s="524"/>
      <c r="J281" s="524"/>
      <c r="K281" s="689">
        <v>44277</v>
      </c>
      <c r="L281" s="537"/>
    </row>
    <row r="282" spans="1:12" ht="26.4">
      <c r="A282" s="524">
        <v>273</v>
      </c>
      <c r="B282" s="414" t="s">
        <v>2197</v>
      </c>
      <c r="C282" s="523" t="s">
        <v>413</v>
      </c>
      <c r="D282" s="524" t="s">
        <v>583</v>
      </c>
      <c r="E282" s="524" t="s">
        <v>3876</v>
      </c>
      <c r="F282" s="524">
        <v>0.15</v>
      </c>
      <c r="G282" s="524"/>
      <c r="H282" s="524"/>
      <c r="I282" s="524"/>
      <c r="J282" s="524"/>
      <c r="K282" s="689">
        <v>45002</v>
      </c>
      <c r="L282" s="537"/>
    </row>
    <row r="283" spans="1:12">
      <c r="A283" s="524">
        <v>274</v>
      </c>
      <c r="B283" s="414" t="s">
        <v>3877</v>
      </c>
      <c r="C283" s="523" t="s">
        <v>435</v>
      </c>
      <c r="D283" s="524" t="s">
        <v>434</v>
      </c>
      <c r="E283" s="524" t="s">
        <v>3729</v>
      </c>
      <c r="F283" s="524">
        <v>0.8</v>
      </c>
      <c r="G283" s="524"/>
      <c r="H283" s="524"/>
      <c r="I283" s="524"/>
      <c r="J283" s="524"/>
      <c r="K283" s="689">
        <v>44335</v>
      </c>
      <c r="L283" s="537"/>
    </row>
    <row r="284" spans="1:12" ht="15.6">
      <c r="A284" s="524">
        <v>275</v>
      </c>
      <c r="B284" s="414" t="s">
        <v>3878</v>
      </c>
      <c r="C284" s="523" t="s">
        <v>433</v>
      </c>
      <c r="D284" s="524" t="s">
        <v>434</v>
      </c>
      <c r="E284" s="524" t="s">
        <v>3729</v>
      </c>
      <c r="F284" s="524" t="s">
        <v>2198</v>
      </c>
      <c r="G284" s="524"/>
      <c r="H284" s="524"/>
      <c r="I284" s="524"/>
      <c r="J284" s="524"/>
      <c r="K284" s="538">
        <v>47123</v>
      </c>
      <c r="L284" s="537"/>
    </row>
    <row r="285" spans="1:12" ht="39.6">
      <c r="A285" s="524">
        <v>276</v>
      </c>
      <c r="B285" s="417" t="s">
        <v>4790</v>
      </c>
      <c r="C285" s="523" t="s">
        <v>2081</v>
      </c>
      <c r="D285" s="524" t="s">
        <v>3971</v>
      </c>
      <c r="E285" s="524" t="s">
        <v>3776</v>
      </c>
      <c r="F285" s="512" t="s">
        <v>2484</v>
      </c>
      <c r="G285" s="524"/>
      <c r="H285" s="524"/>
      <c r="I285" s="524"/>
      <c r="J285" s="524"/>
      <c r="K285" s="689">
        <v>47554</v>
      </c>
      <c r="L285" s="537"/>
    </row>
    <row r="286" spans="1:12" ht="26.4">
      <c r="A286" s="524">
        <v>277</v>
      </c>
      <c r="B286" s="492" t="s">
        <v>3385</v>
      </c>
      <c r="C286" s="693" t="s">
        <v>488</v>
      </c>
      <c r="D286" s="694" t="s">
        <v>3386</v>
      </c>
      <c r="E286" s="694" t="s">
        <v>3726</v>
      </c>
      <c r="F286" s="694">
        <v>0.1</v>
      </c>
      <c r="G286" s="524"/>
      <c r="H286" s="524"/>
      <c r="I286" s="524"/>
      <c r="J286" s="524"/>
      <c r="K286" s="689">
        <v>46283</v>
      </c>
      <c r="L286" s="537"/>
    </row>
    <row r="287" spans="1:12">
      <c r="A287" s="524">
        <v>278</v>
      </c>
      <c r="B287" s="493" t="s">
        <v>3879</v>
      </c>
      <c r="C287" s="693" t="s">
        <v>413</v>
      </c>
      <c r="D287" s="694" t="s">
        <v>3761</v>
      </c>
      <c r="E287" s="694" t="s">
        <v>3880</v>
      </c>
      <c r="F287" s="694">
        <v>0.25</v>
      </c>
      <c r="G287" s="524"/>
      <c r="H287" s="524"/>
      <c r="I287" s="524"/>
      <c r="J287" s="524"/>
      <c r="K287" s="692">
        <v>47170</v>
      </c>
      <c r="L287" s="537"/>
    </row>
    <row r="288" spans="1:12" ht="26.4">
      <c r="A288" s="524">
        <v>279</v>
      </c>
      <c r="B288" s="493" t="s">
        <v>4791</v>
      </c>
      <c r="C288" s="693" t="s">
        <v>4792</v>
      </c>
      <c r="D288" s="694" t="s">
        <v>4793</v>
      </c>
      <c r="E288" s="694" t="s">
        <v>3736</v>
      </c>
      <c r="F288" s="694">
        <v>0.3</v>
      </c>
      <c r="G288" s="524"/>
      <c r="H288" s="524"/>
      <c r="I288" s="524"/>
      <c r="J288" s="524"/>
      <c r="K288" s="689">
        <v>47763</v>
      </c>
      <c r="L288" s="537"/>
    </row>
    <row r="289" spans="1:12">
      <c r="A289" s="524">
        <v>280</v>
      </c>
      <c r="B289" s="414" t="s">
        <v>3881</v>
      </c>
      <c r="C289" s="523" t="s">
        <v>405</v>
      </c>
      <c r="D289" s="524" t="s">
        <v>464</v>
      </c>
      <c r="E289" s="484" t="s">
        <v>3766</v>
      </c>
      <c r="F289" s="524">
        <v>0.5</v>
      </c>
      <c r="G289" s="524"/>
      <c r="H289" s="524"/>
      <c r="I289" s="524"/>
      <c r="J289" s="524"/>
      <c r="K289" s="689">
        <v>46937</v>
      </c>
      <c r="L289" s="537"/>
    </row>
    <row r="290" spans="1:12">
      <c r="A290" s="524">
        <v>281</v>
      </c>
      <c r="B290" s="417" t="s">
        <v>2199</v>
      </c>
      <c r="C290" s="523" t="s">
        <v>405</v>
      </c>
      <c r="D290" s="491" t="s">
        <v>481</v>
      </c>
      <c r="E290" s="491" t="s">
        <v>3849</v>
      </c>
      <c r="F290" s="524">
        <v>0.5</v>
      </c>
      <c r="G290" s="524"/>
      <c r="H290" s="524"/>
      <c r="I290" s="524"/>
      <c r="J290" s="524"/>
      <c r="K290" s="689">
        <v>45480</v>
      </c>
      <c r="L290" s="537"/>
    </row>
    <row r="291" spans="1:12" ht="15.6">
      <c r="A291" s="524">
        <v>282</v>
      </c>
      <c r="B291" s="417" t="s">
        <v>2200</v>
      </c>
      <c r="C291" s="523" t="s">
        <v>1388</v>
      </c>
      <c r="D291" s="524" t="s">
        <v>495</v>
      </c>
      <c r="E291" s="524" t="s">
        <v>3882</v>
      </c>
      <c r="F291" s="524" t="s">
        <v>2201</v>
      </c>
      <c r="G291" s="524"/>
      <c r="H291" s="524"/>
      <c r="I291" s="524"/>
      <c r="J291" s="524"/>
      <c r="K291" s="689">
        <v>44571</v>
      </c>
      <c r="L291" s="537"/>
    </row>
    <row r="292" spans="1:12" ht="26.4">
      <c r="A292" s="524">
        <v>283</v>
      </c>
      <c r="B292" s="417" t="s">
        <v>465</v>
      </c>
      <c r="C292" s="523" t="s">
        <v>321</v>
      </c>
      <c r="D292" s="524" t="s">
        <v>319</v>
      </c>
      <c r="E292" s="524" t="s">
        <v>3773</v>
      </c>
      <c r="F292" s="524" t="s">
        <v>2202</v>
      </c>
      <c r="G292" s="524"/>
      <c r="H292" s="524"/>
      <c r="I292" s="524"/>
      <c r="J292" s="524"/>
      <c r="K292" s="689">
        <v>47679</v>
      </c>
      <c r="L292" s="537"/>
    </row>
    <row r="293" spans="1:12" ht="26.4">
      <c r="A293" s="524">
        <v>284</v>
      </c>
      <c r="B293" s="414" t="s">
        <v>2203</v>
      </c>
      <c r="C293" s="523" t="s">
        <v>473</v>
      </c>
      <c r="D293" s="524" t="s">
        <v>508</v>
      </c>
      <c r="E293" s="524" t="s">
        <v>3726</v>
      </c>
      <c r="F293" s="524">
        <v>0.2</v>
      </c>
      <c r="G293" s="524"/>
      <c r="H293" s="524"/>
      <c r="I293" s="524"/>
      <c r="J293" s="524"/>
      <c r="K293" s="689">
        <v>44675</v>
      </c>
      <c r="L293" s="537"/>
    </row>
    <row r="294" spans="1:12" ht="26.4">
      <c r="A294" s="524">
        <v>285</v>
      </c>
      <c r="B294" s="359" t="s">
        <v>3883</v>
      </c>
      <c r="C294" s="738" t="s">
        <v>3884</v>
      </c>
      <c r="D294" s="739" t="s">
        <v>3130</v>
      </c>
      <c r="E294" s="739" t="s">
        <v>3770</v>
      </c>
      <c r="F294" s="709">
        <v>0.1</v>
      </c>
      <c r="G294" s="524"/>
      <c r="H294" s="524"/>
      <c r="I294" s="524"/>
      <c r="J294" s="524"/>
      <c r="K294" s="689">
        <v>46833</v>
      </c>
      <c r="L294" s="537"/>
    </row>
    <row r="295" spans="1:12">
      <c r="A295" s="524">
        <v>286</v>
      </c>
      <c r="B295" s="414" t="s">
        <v>2204</v>
      </c>
      <c r="C295" s="523" t="s">
        <v>405</v>
      </c>
      <c r="D295" s="491" t="s">
        <v>481</v>
      </c>
      <c r="E295" s="491" t="s">
        <v>3885</v>
      </c>
      <c r="F295" s="524">
        <v>0.5</v>
      </c>
      <c r="G295" s="524"/>
      <c r="H295" s="524"/>
      <c r="I295" s="524"/>
      <c r="J295" s="524"/>
      <c r="K295" s="689">
        <v>45381</v>
      </c>
      <c r="L295" s="537"/>
    </row>
    <row r="296" spans="1:12">
      <c r="A296" s="524">
        <v>287</v>
      </c>
      <c r="B296" s="417" t="s">
        <v>4794</v>
      </c>
      <c r="C296" s="523" t="s">
        <v>4795</v>
      </c>
      <c r="D296" s="491" t="s">
        <v>4796</v>
      </c>
      <c r="E296" s="491" t="s">
        <v>3776</v>
      </c>
      <c r="F296" s="524" t="s">
        <v>4797</v>
      </c>
      <c r="G296" s="524"/>
      <c r="H296" s="524"/>
      <c r="I296" s="524"/>
      <c r="J296" s="524"/>
      <c r="K296" s="689">
        <v>47768</v>
      </c>
      <c r="L296" s="537"/>
    </row>
    <row r="297" spans="1:12" ht="39.6">
      <c r="A297" s="524">
        <v>288</v>
      </c>
      <c r="B297" s="690" t="s">
        <v>2080</v>
      </c>
      <c r="C297" s="523" t="s">
        <v>2081</v>
      </c>
      <c r="D297" s="524" t="s">
        <v>2082</v>
      </c>
      <c r="E297" s="524" t="s">
        <v>3773</v>
      </c>
      <c r="F297" s="524">
        <v>0.1</v>
      </c>
      <c r="G297" s="524"/>
      <c r="H297" s="524"/>
      <c r="I297" s="524"/>
      <c r="J297" s="524"/>
      <c r="K297" s="689">
        <v>45767</v>
      </c>
      <c r="L297" s="537"/>
    </row>
    <row r="298" spans="1:12">
      <c r="A298" s="524">
        <v>289</v>
      </c>
      <c r="B298" s="690" t="s">
        <v>466</v>
      </c>
      <c r="C298" s="523" t="s">
        <v>467</v>
      </c>
      <c r="D298" s="524" t="s">
        <v>468</v>
      </c>
      <c r="E298" s="524" t="s">
        <v>3773</v>
      </c>
      <c r="F298" s="524">
        <v>0.08</v>
      </c>
      <c r="G298" s="524"/>
      <c r="H298" s="524"/>
      <c r="I298" s="524"/>
      <c r="J298" s="524"/>
      <c r="K298" s="689">
        <v>47771</v>
      </c>
      <c r="L298" s="537"/>
    </row>
    <row r="299" spans="1:12">
      <c r="A299" s="524">
        <v>290</v>
      </c>
      <c r="B299" s="690" t="s">
        <v>469</v>
      </c>
      <c r="C299" s="523" t="s">
        <v>413</v>
      </c>
      <c r="D299" s="524" t="s">
        <v>424</v>
      </c>
      <c r="E299" s="524" t="s">
        <v>3773</v>
      </c>
      <c r="F299" s="524">
        <v>0.05</v>
      </c>
      <c r="G299" s="524"/>
      <c r="H299" s="524"/>
      <c r="I299" s="524"/>
      <c r="J299" s="524"/>
      <c r="K299" s="689">
        <v>47771</v>
      </c>
      <c r="L299" s="537"/>
    </row>
    <row r="300" spans="1:12" ht="15.6">
      <c r="A300" s="524">
        <v>291</v>
      </c>
      <c r="B300" s="414" t="s">
        <v>2205</v>
      </c>
      <c r="C300" s="523" t="s">
        <v>338</v>
      </c>
      <c r="D300" s="491" t="s">
        <v>2095</v>
      </c>
      <c r="E300" s="491" t="s">
        <v>3886</v>
      </c>
      <c r="F300" s="524" t="s">
        <v>4798</v>
      </c>
      <c r="G300" s="524"/>
      <c r="H300" s="524"/>
      <c r="I300" s="524"/>
      <c r="J300" s="524"/>
      <c r="K300" s="689">
        <v>45643</v>
      </c>
      <c r="L300" s="537"/>
    </row>
    <row r="301" spans="1:12" ht="15.6">
      <c r="A301" s="524">
        <v>292</v>
      </c>
      <c r="B301" s="417" t="s">
        <v>470</v>
      </c>
      <c r="C301" s="523" t="s">
        <v>471</v>
      </c>
      <c r="D301" s="524" t="s">
        <v>434</v>
      </c>
      <c r="E301" s="524" t="s">
        <v>3773</v>
      </c>
      <c r="F301" s="524" t="s">
        <v>4799</v>
      </c>
      <c r="G301" s="524"/>
      <c r="H301" s="524"/>
      <c r="I301" s="524"/>
      <c r="J301" s="524"/>
      <c r="K301" s="538">
        <v>47679</v>
      </c>
      <c r="L301" s="537"/>
    </row>
    <row r="302" spans="1:12">
      <c r="A302" s="524">
        <v>293</v>
      </c>
      <c r="B302" s="414" t="s">
        <v>1060</v>
      </c>
      <c r="C302" s="523" t="s">
        <v>326</v>
      </c>
      <c r="D302" s="524" t="s">
        <v>1061</v>
      </c>
      <c r="E302" s="524" t="s">
        <v>3887</v>
      </c>
      <c r="F302" s="524">
        <v>0.04</v>
      </c>
      <c r="G302" s="524"/>
      <c r="H302" s="524"/>
      <c r="I302" s="524"/>
      <c r="J302" s="524"/>
      <c r="K302" s="689">
        <v>47611</v>
      </c>
      <c r="L302" s="537"/>
    </row>
    <row r="303" spans="1:12">
      <c r="A303" s="524">
        <v>294</v>
      </c>
      <c r="B303" s="414" t="s">
        <v>2206</v>
      </c>
      <c r="C303" s="523" t="s">
        <v>321</v>
      </c>
      <c r="D303" s="491" t="s">
        <v>495</v>
      </c>
      <c r="E303" s="491" t="s">
        <v>3888</v>
      </c>
      <c r="F303" s="524">
        <v>0.5</v>
      </c>
      <c r="G303" s="524"/>
      <c r="H303" s="524"/>
      <c r="I303" s="524"/>
      <c r="J303" s="524"/>
      <c r="K303" s="689">
        <v>45326</v>
      </c>
      <c r="L303" s="537"/>
    </row>
    <row r="304" spans="1:12">
      <c r="A304" s="524">
        <v>295</v>
      </c>
      <c r="B304" s="414" t="s">
        <v>3889</v>
      </c>
      <c r="C304" s="523" t="s">
        <v>321</v>
      </c>
      <c r="D304" s="524" t="s">
        <v>3761</v>
      </c>
      <c r="E304" s="524" t="s">
        <v>3880</v>
      </c>
      <c r="F304" s="524">
        <v>0.25</v>
      </c>
      <c r="G304" s="524"/>
      <c r="H304" s="524"/>
      <c r="I304" s="524"/>
      <c r="J304" s="524"/>
      <c r="K304" s="692">
        <v>47149</v>
      </c>
      <c r="L304" s="537"/>
    </row>
    <row r="305" spans="1:12" ht="26.4">
      <c r="A305" s="524">
        <v>296</v>
      </c>
      <c r="B305" s="359" t="s">
        <v>3890</v>
      </c>
      <c r="C305" s="738" t="s">
        <v>491</v>
      </c>
      <c r="D305" s="739" t="s">
        <v>3891</v>
      </c>
      <c r="E305" s="739" t="s">
        <v>3892</v>
      </c>
      <c r="F305" s="709">
        <v>20</v>
      </c>
      <c r="G305" s="524"/>
      <c r="H305" s="524"/>
      <c r="I305" s="524"/>
      <c r="J305" s="524"/>
      <c r="K305" s="689">
        <v>46900</v>
      </c>
      <c r="L305" s="537"/>
    </row>
    <row r="306" spans="1:12">
      <c r="A306" s="524">
        <v>297</v>
      </c>
      <c r="B306" s="414" t="s">
        <v>2207</v>
      </c>
      <c r="C306" s="523" t="s">
        <v>2208</v>
      </c>
      <c r="D306" s="524" t="s">
        <v>2209</v>
      </c>
      <c r="E306" s="524" t="s">
        <v>3706</v>
      </c>
      <c r="F306" s="524">
        <v>0.2</v>
      </c>
      <c r="G306" s="524"/>
      <c r="H306" s="524"/>
      <c r="I306" s="524"/>
      <c r="J306" s="524"/>
      <c r="K306" s="689">
        <v>45083</v>
      </c>
      <c r="L306" s="537"/>
    </row>
    <row r="307" spans="1:12" ht="26.4">
      <c r="A307" s="524">
        <v>298</v>
      </c>
      <c r="B307" s="414" t="s">
        <v>3387</v>
      </c>
      <c r="C307" s="523" t="s">
        <v>3388</v>
      </c>
      <c r="D307" s="524" t="s">
        <v>3389</v>
      </c>
      <c r="E307" s="524" t="s">
        <v>3893</v>
      </c>
      <c r="F307" s="524">
        <v>0.1</v>
      </c>
      <c r="G307" s="524"/>
      <c r="H307" s="524"/>
      <c r="I307" s="524"/>
      <c r="J307" s="524"/>
      <c r="K307" s="689">
        <v>46587</v>
      </c>
      <c r="L307" s="537"/>
    </row>
    <row r="308" spans="1:12" ht="26.4">
      <c r="A308" s="524">
        <v>299</v>
      </c>
      <c r="B308" s="479" t="s">
        <v>3092</v>
      </c>
      <c r="C308" s="693" t="s">
        <v>541</v>
      </c>
      <c r="D308" s="694" t="s">
        <v>2079</v>
      </c>
      <c r="E308" s="694" t="s">
        <v>3894</v>
      </c>
      <c r="F308" s="694">
        <v>0.08</v>
      </c>
      <c r="G308" s="524"/>
      <c r="H308" s="524"/>
      <c r="I308" s="524"/>
      <c r="J308" s="524"/>
      <c r="K308" s="689">
        <v>45138</v>
      </c>
      <c r="L308" s="537"/>
    </row>
    <row r="309" spans="1:12">
      <c r="A309" s="524">
        <v>300</v>
      </c>
      <c r="B309" s="714" t="s">
        <v>4800</v>
      </c>
      <c r="C309" s="693" t="s">
        <v>4801</v>
      </c>
      <c r="D309" s="694" t="s">
        <v>4802</v>
      </c>
      <c r="E309" s="694" t="s">
        <v>4803</v>
      </c>
      <c r="F309" s="694">
        <v>0.1</v>
      </c>
      <c r="G309" s="524"/>
      <c r="H309" s="524"/>
      <c r="I309" s="524"/>
      <c r="J309" s="524"/>
      <c r="K309" s="706">
        <v>47840</v>
      </c>
      <c r="L309" s="537"/>
    </row>
    <row r="310" spans="1:12" ht="26.4">
      <c r="A310" s="524">
        <v>301</v>
      </c>
      <c r="B310" s="414" t="s">
        <v>2210</v>
      </c>
      <c r="C310" s="523" t="s">
        <v>2211</v>
      </c>
      <c r="D310" s="524" t="s">
        <v>2212</v>
      </c>
      <c r="E310" s="524" t="s">
        <v>3895</v>
      </c>
      <c r="F310" s="524">
        <v>0.1</v>
      </c>
      <c r="G310" s="524"/>
      <c r="H310" s="524"/>
      <c r="I310" s="524"/>
      <c r="J310" s="524"/>
      <c r="K310" s="689">
        <v>45774</v>
      </c>
      <c r="L310" s="537"/>
    </row>
    <row r="311" spans="1:12">
      <c r="A311" s="524">
        <v>302</v>
      </c>
      <c r="B311" s="417" t="s">
        <v>472</v>
      </c>
      <c r="C311" s="523" t="s">
        <v>473</v>
      </c>
      <c r="D311" s="524" t="s">
        <v>474</v>
      </c>
      <c r="E311" s="524" t="s">
        <v>3773</v>
      </c>
      <c r="F311" s="524">
        <v>0.05</v>
      </c>
      <c r="G311" s="524"/>
      <c r="H311" s="524"/>
      <c r="I311" s="524"/>
      <c r="J311" s="524"/>
      <c r="K311" s="689">
        <v>46763</v>
      </c>
      <c r="L311" s="537"/>
    </row>
    <row r="312" spans="1:12" ht="26.4">
      <c r="A312" s="524">
        <v>303</v>
      </c>
      <c r="B312" s="494" t="s">
        <v>3390</v>
      </c>
      <c r="C312" s="738" t="s">
        <v>3388</v>
      </c>
      <c r="D312" s="495" t="s">
        <v>3389</v>
      </c>
      <c r="E312" s="495" t="s">
        <v>3896</v>
      </c>
      <c r="F312" s="694">
        <v>0.1</v>
      </c>
      <c r="G312" s="524"/>
      <c r="H312" s="524"/>
      <c r="I312" s="524"/>
      <c r="J312" s="524"/>
      <c r="K312" s="689">
        <v>46406</v>
      </c>
      <c r="L312" s="537"/>
    </row>
    <row r="313" spans="1:12" ht="26.4">
      <c r="A313" s="524">
        <v>304</v>
      </c>
      <c r="B313" s="414" t="s">
        <v>475</v>
      </c>
      <c r="C313" s="523" t="s">
        <v>347</v>
      </c>
      <c r="D313" s="524" t="s">
        <v>424</v>
      </c>
      <c r="E313" s="524" t="s">
        <v>3897</v>
      </c>
      <c r="F313" s="524">
        <v>0.1</v>
      </c>
      <c r="G313" s="524"/>
      <c r="H313" s="524"/>
      <c r="I313" s="524"/>
      <c r="J313" s="524"/>
      <c r="K313" s="689">
        <v>47777</v>
      </c>
      <c r="L313" s="537"/>
    </row>
    <row r="314" spans="1:12" ht="26.4">
      <c r="A314" s="524">
        <v>305</v>
      </c>
      <c r="B314" s="414" t="s">
        <v>3391</v>
      </c>
      <c r="C314" s="523" t="s">
        <v>3392</v>
      </c>
      <c r="D314" s="524" t="s">
        <v>2212</v>
      </c>
      <c r="E314" s="524" t="s">
        <v>3898</v>
      </c>
      <c r="F314" s="524">
        <v>0.03</v>
      </c>
      <c r="G314" s="524"/>
      <c r="H314" s="524"/>
      <c r="I314" s="524"/>
      <c r="J314" s="524"/>
      <c r="K314" s="689">
        <v>46711</v>
      </c>
      <c r="L314" s="537"/>
    </row>
    <row r="315" spans="1:12" ht="26.4">
      <c r="A315" s="524">
        <v>306</v>
      </c>
      <c r="B315" s="690" t="s">
        <v>2213</v>
      </c>
      <c r="C315" s="523" t="s">
        <v>321</v>
      </c>
      <c r="D315" s="524" t="s">
        <v>2079</v>
      </c>
      <c r="E315" s="524" t="s">
        <v>3899</v>
      </c>
      <c r="F315" s="524">
        <v>2.5000000000000001E-2</v>
      </c>
      <c r="G315" s="524"/>
      <c r="H315" s="524"/>
      <c r="I315" s="524"/>
      <c r="J315" s="524"/>
      <c r="K315" s="689">
        <v>45342</v>
      </c>
      <c r="L315" s="537"/>
    </row>
    <row r="316" spans="1:12" ht="39.6">
      <c r="A316" s="524">
        <v>307</v>
      </c>
      <c r="B316" s="417" t="s">
        <v>476</v>
      </c>
      <c r="C316" s="523" t="s">
        <v>477</v>
      </c>
      <c r="D316" s="524" t="s">
        <v>434</v>
      </c>
      <c r="E316" s="524" t="s">
        <v>3900</v>
      </c>
      <c r="F316" s="524" t="s">
        <v>2214</v>
      </c>
      <c r="G316" s="524"/>
      <c r="H316" s="524"/>
      <c r="I316" s="524"/>
      <c r="J316" s="524"/>
      <c r="K316" s="689">
        <v>45892</v>
      </c>
      <c r="L316" s="537"/>
    </row>
    <row r="317" spans="1:12" ht="39.6">
      <c r="A317" s="524">
        <v>308</v>
      </c>
      <c r="B317" s="417" t="s">
        <v>478</v>
      </c>
      <c r="C317" s="523" t="s">
        <v>477</v>
      </c>
      <c r="D317" s="524" t="s">
        <v>434</v>
      </c>
      <c r="E317" s="524" t="s">
        <v>3901</v>
      </c>
      <c r="F317" s="524" t="s">
        <v>3094</v>
      </c>
      <c r="G317" s="524"/>
      <c r="H317" s="524"/>
      <c r="I317" s="524"/>
      <c r="J317" s="524"/>
      <c r="K317" s="689">
        <v>45892</v>
      </c>
      <c r="L317" s="537"/>
    </row>
    <row r="318" spans="1:12" ht="26.4">
      <c r="A318" s="524">
        <v>309</v>
      </c>
      <c r="B318" s="417" t="s">
        <v>479</v>
      </c>
      <c r="C318" s="523" t="s">
        <v>480</v>
      </c>
      <c r="D318" s="524" t="s">
        <v>426</v>
      </c>
      <c r="E318" s="524" t="s">
        <v>3749</v>
      </c>
      <c r="F318" s="524" t="s">
        <v>2182</v>
      </c>
      <c r="G318" s="524"/>
      <c r="H318" s="524"/>
      <c r="I318" s="524"/>
      <c r="J318" s="524"/>
      <c r="K318" s="689">
        <v>46455</v>
      </c>
      <c r="L318" s="537"/>
    </row>
    <row r="319" spans="1:12">
      <c r="A319" s="524">
        <v>310</v>
      </c>
      <c r="B319" s="414" t="s">
        <v>2215</v>
      </c>
      <c r="C319" s="523" t="s">
        <v>2216</v>
      </c>
      <c r="D319" s="496" t="s">
        <v>2217</v>
      </c>
      <c r="E319" s="491" t="s">
        <v>3902</v>
      </c>
      <c r="F319" s="524">
        <v>0.3</v>
      </c>
      <c r="G319" s="524"/>
      <c r="H319" s="524"/>
      <c r="I319" s="524"/>
      <c r="J319" s="524"/>
      <c r="K319" s="689">
        <v>45566</v>
      </c>
      <c r="L319" s="537"/>
    </row>
    <row r="320" spans="1:12">
      <c r="A320" s="524">
        <v>311</v>
      </c>
      <c r="B320" s="414" t="s">
        <v>2218</v>
      </c>
      <c r="C320" s="523" t="s">
        <v>405</v>
      </c>
      <c r="D320" s="524" t="s">
        <v>2219</v>
      </c>
      <c r="E320" s="524" t="s">
        <v>3887</v>
      </c>
      <c r="F320" s="524">
        <v>0.5</v>
      </c>
      <c r="G320" s="524"/>
      <c r="H320" s="524"/>
      <c r="I320" s="524"/>
      <c r="J320" s="524"/>
      <c r="K320" s="689">
        <v>47802</v>
      </c>
      <c r="L320" s="537"/>
    </row>
    <row r="321" spans="1:12" ht="26.4">
      <c r="A321" s="524">
        <v>312</v>
      </c>
      <c r="B321" s="417" t="s">
        <v>2220</v>
      </c>
      <c r="C321" s="523" t="s">
        <v>2221</v>
      </c>
      <c r="D321" s="524" t="s">
        <v>2222</v>
      </c>
      <c r="E321" s="524" t="s">
        <v>3719</v>
      </c>
      <c r="F321" s="524">
        <v>0.1</v>
      </c>
      <c r="G321" s="524"/>
      <c r="H321" s="524"/>
      <c r="I321" s="524"/>
      <c r="J321" s="524"/>
      <c r="K321" s="689">
        <v>47219</v>
      </c>
      <c r="L321" s="537"/>
    </row>
    <row r="322" spans="1:12" ht="26.4">
      <c r="A322" s="524">
        <v>313</v>
      </c>
      <c r="B322" s="414" t="s">
        <v>2223</v>
      </c>
      <c r="C322" s="523" t="s">
        <v>321</v>
      </c>
      <c r="D322" s="524" t="s">
        <v>3903</v>
      </c>
      <c r="E322" s="524" t="s">
        <v>3904</v>
      </c>
      <c r="F322" s="524">
        <v>0.24</v>
      </c>
      <c r="G322" s="524"/>
      <c r="H322" s="524"/>
      <c r="I322" s="524"/>
      <c r="J322" s="524"/>
      <c r="K322" s="689">
        <v>47323</v>
      </c>
      <c r="L322" s="537"/>
    </row>
    <row r="323" spans="1:12" ht="26.4">
      <c r="A323" s="524">
        <v>314</v>
      </c>
      <c r="B323" s="414" t="s">
        <v>2224</v>
      </c>
      <c r="C323" s="523" t="s">
        <v>2185</v>
      </c>
      <c r="D323" s="524" t="s">
        <v>432</v>
      </c>
      <c r="E323" s="524" t="s">
        <v>3726</v>
      </c>
      <c r="F323" s="524">
        <v>0.05</v>
      </c>
      <c r="G323" s="524"/>
      <c r="H323" s="524"/>
      <c r="I323" s="524"/>
      <c r="J323" s="524"/>
      <c r="K323" s="689">
        <v>45684</v>
      </c>
      <c r="L323" s="537"/>
    </row>
    <row r="324" spans="1:12" ht="26.4">
      <c r="A324" s="524">
        <v>315</v>
      </c>
      <c r="B324" s="490" t="s">
        <v>3393</v>
      </c>
      <c r="C324" s="725" t="s">
        <v>425</v>
      </c>
      <c r="D324" s="524" t="s">
        <v>426</v>
      </c>
      <c r="E324" s="524" t="s">
        <v>3770</v>
      </c>
      <c r="F324" s="524" t="s">
        <v>2182</v>
      </c>
      <c r="G324" s="524"/>
      <c r="H324" s="524"/>
      <c r="I324" s="524"/>
      <c r="J324" s="524"/>
      <c r="K324" s="689">
        <v>45118</v>
      </c>
      <c r="L324" s="537"/>
    </row>
    <row r="325" spans="1:12">
      <c r="A325" s="524">
        <v>316</v>
      </c>
      <c r="B325" s="690" t="s">
        <v>482</v>
      </c>
      <c r="C325" s="523" t="s">
        <v>405</v>
      </c>
      <c r="D325" s="524" t="s">
        <v>464</v>
      </c>
      <c r="E325" s="712" t="s">
        <v>3813</v>
      </c>
      <c r="F325" s="524">
        <v>0.5</v>
      </c>
      <c r="G325" s="524"/>
      <c r="H325" s="524"/>
      <c r="I325" s="524"/>
      <c r="J325" s="524"/>
      <c r="K325" s="689">
        <v>47188</v>
      </c>
      <c r="L325" s="537"/>
    </row>
    <row r="326" spans="1:12" ht="26.4">
      <c r="A326" s="524">
        <v>317</v>
      </c>
      <c r="B326" s="478" t="s">
        <v>4804</v>
      </c>
      <c r="C326" s="693" t="s">
        <v>483</v>
      </c>
      <c r="D326" s="694" t="s">
        <v>434</v>
      </c>
      <c r="E326" s="694" t="s">
        <v>3736</v>
      </c>
      <c r="F326" s="694">
        <v>0.5</v>
      </c>
      <c r="G326" s="524"/>
      <c r="H326" s="524"/>
      <c r="I326" s="524"/>
      <c r="J326" s="524"/>
      <c r="K326" s="689">
        <v>44447</v>
      </c>
      <c r="L326" s="537"/>
    </row>
    <row r="327" spans="1:12" ht="39.6">
      <c r="A327" s="524">
        <v>318</v>
      </c>
      <c r="B327" s="414" t="s">
        <v>484</v>
      </c>
      <c r="C327" s="523" t="s">
        <v>483</v>
      </c>
      <c r="D327" s="524" t="s">
        <v>434</v>
      </c>
      <c r="E327" s="524" t="s">
        <v>3905</v>
      </c>
      <c r="F327" s="524">
        <v>1.5</v>
      </c>
      <c r="G327" s="524"/>
      <c r="H327" s="524"/>
      <c r="I327" s="524"/>
      <c r="J327" s="524"/>
      <c r="K327" s="689">
        <v>44335</v>
      </c>
      <c r="L327" s="537"/>
    </row>
    <row r="328" spans="1:12" ht="30.6">
      <c r="A328" s="524">
        <v>319</v>
      </c>
      <c r="B328" s="417" t="s">
        <v>2225</v>
      </c>
      <c r="C328" s="523" t="s">
        <v>483</v>
      </c>
      <c r="D328" s="524" t="s">
        <v>434</v>
      </c>
      <c r="E328" s="486" t="s">
        <v>3827</v>
      </c>
      <c r="F328" s="524">
        <v>0.5</v>
      </c>
      <c r="G328" s="524"/>
      <c r="H328" s="524"/>
      <c r="I328" s="524"/>
      <c r="J328" s="524"/>
      <c r="K328" s="689">
        <v>45002</v>
      </c>
      <c r="L328" s="537"/>
    </row>
    <row r="329" spans="1:12" ht="39.6">
      <c r="A329" s="524">
        <v>320</v>
      </c>
      <c r="B329" s="414" t="s">
        <v>3394</v>
      </c>
      <c r="C329" s="523" t="s">
        <v>405</v>
      </c>
      <c r="D329" s="524" t="s">
        <v>481</v>
      </c>
      <c r="E329" s="524" t="s">
        <v>3906</v>
      </c>
      <c r="F329" s="524">
        <v>0.5</v>
      </c>
      <c r="G329" s="524"/>
      <c r="H329" s="524"/>
      <c r="I329" s="524"/>
      <c r="J329" s="524"/>
      <c r="K329" s="689">
        <v>46490</v>
      </c>
      <c r="L329" s="537"/>
    </row>
    <row r="330" spans="1:12" ht="52.8">
      <c r="A330" s="524">
        <v>321</v>
      </c>
      <c r="B330" s="414" t="s">
        <v>3395</v>
      </c>
      <c r="C330" s="523" t="s">
        <v>405</v>
      </c>
      <c r="D330" s="524" t="s">
        <v>481</v>
      </c>
      <c r="E330" s="524" t="s">
        <v>3907</v>
      </c>
      <c r="F330" s="524">
        <v>0.5</v>
      </c>
      <c r="G330" s="524"/>
      <c r="H330" s="524"/>
      <c r="I330" s="524"/>
      <c r="J330" s="524"/>
      <c r="K330" s="689">
        <v>46320</v>
      </c>
      <c r="L330" s="537"/>
    </row>
    <row r="331" spans="1:12" ht="52.8">
      <c r="A331" s="524">
        <v>322</v>
      </c>
      <c r="B331" s="414" t="s">
        <v>2226</v>
      </c>
      <c r="C331" s="523" t="s">
        <v>405</v>
      </c>
      <c r="D331" s="491" t="s">
        <v>481</v>
      </c>
      <c r="E331" s="496" t="s">
        <v>3908</v>
      </c>
      <c r="F331" s="524">
        <v>1</v>
      </c>
      <c r="G331" s="524"/>
      <c r="H331" s="524"/>
      <c r="I331" s="524"/>
      <c r="J331" s="524"/>
      <c r="K331" s="692">
        <v>45647</v>
      </c>
      <c r="L331" s="537"/>
    </row>
    <row r="332" spans="1:12" ht="26.4">
      <c r="A332" s="524">
        <v>323</v>
      </c>
      <c r="B332" s="479" t="s">
        <v>3396</v>
      </c>
      <c r="C332" s="694" t="s">
        <v>3397</v>
      </c>
      <c r="D332" s="694" t="s">
        <v>3398</v>
      </c>
      <c r="E332" s="694" t="s">
        <v>3804</v>
      </c>
      <c r="F332" s="524">
        <v>1.5599999999999999E-2</v>
      </c>
      <c r="G332" s="524"/>
      <c r="H332" s="524"/>
      <c r="I332" s="524"/>
      <c r="J332" s="524"/>
      <c r="K332" s="689">
        <v>45090</v>
      </c>
      <c r="L332" s="537"/>
    </row>
    <row r="333" spans="1:12" ht="26.4">
      <c r="A333" s="524">
        <v>324</v>
      </c>
      <c r="B333" s="414" t="s">
        <v>485</v>
      </c>
      <c r="C333" s="523" t="s">
        <v>418</v>
      </c>
      <c r="D333" s="524" t="s">
        <v>474</v>
      </c>
      <c r="E333" s="524" t="s">
        <v>3804</v>
      </c>
      <c r="F333" s="524">
        <v>0.04</v>
      </c>
      <c r="G333" s="524"/>
      <c r="H333" s="524"/>
      <c r="I333" s="524"/>
      <c r="J333" s="524"/>
      <c r="K333" s="689">
        <v>47055</v>
      </c>
      <c r="L333" s="537"/>
    </row>
    <row r="334" spans="1:12">
      <c r="A334" s="524">
        <v>325</v>
      </c>
      <c r="B334" s="479" t="s">
        <v>3095</v>
      </c>
      <c r="C334" s="693" t="s">
        <v>347</v>
      </c>
      <c r="D334" s="694" t="s">
        <v>2212</v>
      </c>
      <c r="E334" s="694" t="s">
        <v>3730</v>
      </c>
      <c r="F334" s="694">
        <v>0.1</v>
      </c>
      <c r="G334" s="524"/>
      <c r="H334" s="524"/>
      <c r="I334" s="524"/>
      <c r="J334" s="524"/>
      <c r="K334" s="689">
        <v>45910</v>
      </c>
      <c r="L334" s="537"/>
    </row>
    <row r="335" spans="1:12" ht="26.4">
      <c r="A335" s="524">
        <v>326</v>
      </c>
      <c r="B335" s="479" t="s">
        <v>4805</v>
      </c>
      <c r="C335" s="693" t="s">
        <v>321</v>
      </c>
      <c r="D335" s="694" t="s">
        <v>4806</v>
      </c>
      <c r="E335" s="694" t="s">
        <v>4807</v>
      </c>
      <c r="F335" s="694">
        <v>0.2</v>
      </c>
      <c r="G335" s="524"/>
      <c r="H335" s="524"/>
      <c r="I335" s="524"/>
      <c r="J335" s="524"/>
      <c r="K335" s="706">
        <v>47622</v>
      </c>
      <c r="L335" s="537"/>
    </row>
    <row r="336" spans="1:12" ht="26.4">
      <c r="A336" s="524">
        <v>327</v>
      </c>
      <c r="B336" s="479" t="s">
        <v>3909</v>
      </c>
      <c r="C336" s="693" t="s">
        <v>418</v>
      </c>
      <c r="D336" s="694" t="s">
        <v>3398</v>
      </c>
      <c r="E336" s="694" t="s">
        <v>3910</v>
      </c>
      <c r="F336" s="694">
        <v>0.04</v>
      </c>
      <c r="G336" s="524"/>
      <c r="H336" s="524"/>
      <c r="I336" s="524"/>
      <c r="J336" s="524"/>
      <c r="K336" s="689">
        <v>47233</v>
      </c>
      <c r="L336" s="537"/>
    </row>
    <row r="337" spans="1:12">
      <c r="A337" s="524">
        <v>328</v>
      </c>
      <c r="B337" s="414" t="s">
        <v>2227</v>
      </c>
      <c r="C337" s="523" t="s">
        <v>405</v>
      </c>
      <c r="D337" s="524" t="s">
        <v>481</v>
      </c>
      <c r="E337" s="524" t="s">
        <v>3911</v>
      </c>
      <c r="F337" s="524">
        <v>0.5</v>
      </c>
      <c r="G337" s="524"/>
      <c r="H337" s="524"/>
      <c r="I337" s="524"/>
      <c r="J337" s="524"/>
      <c r="K337" s="692">
        <v>44870</v>
      </c>
      <c r="L337" s="537"/>
    </row>
    <row r="338" spans="1:12" ht="39.6">
      <c r="A338" s="524">
        <v>329</v>
      </c>
      <c r="B338" s="417" t="s">
        <v>486</v>
      </c>
      <c r="C338" s="523" t="s">
        <v>487</v>
      </c>
      <c r="D338" s="524" t="s">
        <v>316</v>
      </c>
      <c r="E338" s="524" t="s">
        <v>3901</v>
      </c>
      <c r="F338" s="524" t="s">
        <v>2228</v>
      </c>
      <c r="G338" s="524"/>
      <c r="H338" s="524"/>
      <c r="I338" s="524"/>
      <c r="J338" s="524"/>
      <c r="K338" s="689">
        <v>46483</v>
      </c>
      <c r="L338" s="537"/>
    </row>
    <row r="339" spans="1:12" ht="52.8">
      <c r="A339" s="524">
        <v>330</v>
      </c>
      <c r="B339" s="414" t="s">
        <v>2229</v>
      </c>
      <c r="C339" s="523" t="s">
        <v>488</v>
      </c>
      <c r="D339" s="524" t="s">
        <v>2230</v>
      </c>
      <c r="E339" s="524" t="s">
        <v>3912</v>
      </c>
      <c r="F339" s="524">
        <v>0.8</v>
      </c>
      <c r="G339" s="524"/>
      <c r="H339" s="524"/>
      <c r="I339" s="524"/>
      <c r="J339" s="524"/>
      <c r="K339" s="689">
        <v>45117</v>
      </c>
      <c r="L339" s="537"/>
    </row>
    <row r="340" spans="1:12">
      <c r="A340" s="524">
        <v>331</v>
      </c>
      <c r="B340" s="414" t="s">
        <v>1062</v>
      </c>
      <c r="C340" s="523" t="s">
        <v>405</v>
      </c>
      <c r="D340" s="524" t="s">
        <v>481</v>
      </c>
      <c r="E340" s="524" t="s">
        <v>3913</v>
      </c>
      <c r="F340" s="524">
        <v>0.5</v>
      </c>
      <c r="G340" s="524"/>
      <c r="H340" s="524"/>
      <c r="I340" s="524"/>
      <c r="J340" s="524"/>
      <c r="K340" s="689">
        <v>47771</v>
      </c>
      <c r="L340" s="537"/>
    </row>
    <row r="341" spans="1:12">
      <c r="A341" s="524">
        <v>332</v>
      </c>
      <c r="B341" s="740" t="s">
        <v>3914</v>
      </c>
      <c r="C341" s="738" t="s">
        <v>488</v>
      </c>
      <c r="D341" s="739" t="s">
        <v>2230</v>
      </c>
      <c r="E341" s="524" t="s">
        <v>3801</v>
      </c>
      <c r="F341" s="709">
        <v>0.8</v>
      </c>
      <c r="G341" s="524"/>
      <c r="H341" s="524"/>
      <c r="I341" s="524"/>
      <c r="J341" s="524"/>
      <c r="K341" s="689">
        <v>46011</v>
      </c>
      <c r="L341" s="537"/>
    </row>
    <row r="342" spans="1:12" ht="39.6">
      <c r="A342" s="524">
        <v>333</v>
      </c>
      <c r="B342" s="417" t="s">
        <v>3096</v>
      </c>
      <c r="C342" s="523" t="s">
        <v>3097</v>
      </c>
      <c r="D342" s="524" t="s">
        <v>3098</v>
      </c>
      <c r="E342" s="524" t="s">
        <v>3915</v>
      </c>
      <c r="F342" s="524" t="s">
        <v>3099</v>
      </c>
      <c r="G342" s="524"/>
      <c r="H342" s="524"/>
      <c r="I342" s="524"/>
      <c r="J342" s="524"/>
      <c r="K342" s="689">
        <v>46057</v>
      </c>
      <c r="L342" s="537"/>
    </row>
    <row r="343" spans="1:12">
      <c r="A343" s="524">
        <v>334</v>
      </c>
      <c r="B343" s="414" t="s">
        <v>3100</v>
      </c>
      <c r="C343" s="523" t="s">
        <v>321</v>
      </c>
      <c r="D343" s="524" t="s">
        <v>495</v>
      </c>
      <c r="E343" s="524" t="s">
        <v>3917</v>
      </c>
      <c r="F343" s="524" t="s">
        <v>3101</v>
      </c>
      <c r="G343" s="524"/>
      <c r="H343" s="524"/>
      <c r="I343" s="524"/>
      <c r="J343" s="524"/>
      <c r="K343" s="692">
        <v>46220</v>
      </c>
      <c r="L343" s="537"/>
    </row>
    <row r="344" spans="1:12" ht="26.4">
      <c r="A344" s="524">
        <v>335</v>
      </c>
      <c r="B344" s="417" t="s">
        <v>490</v>
      </c>
      <c r="C344" s="523" t="s">
        <v>491</v>
      </c>
      <c r="D344" s="524" t="s">
        <v>434</v>
      </c>
      <c r="E344" s="524" t="s">
        <v>3752</v>
      </c>
      <c r="F344" s="524" t="s">
        <v>3102</v>
      </c>
      <c r="G344" s="524"/>
      <c r="H344" s="524"/>
      <c r="I344" s="524"/>
      <c r="J344" s="524"/>
      <c r="K344" s="689">
        <v>47834</v>
      </c>
      <c r="L344" s="537"/>
    </row>
    <row r="345" spans="1:12" ht="26.4">
      <c r="A345" s="524">
        <v>336</v>
      </c>
      <c r="B345" s="414" t="s">
        <v>492</v>
      </c>
      <c r="C345" s="523" t="s">
        <v>321</v>
      </c>
      <c r="D345" s="524" t="s">
        <v>319</v>
      </c>
      <c r="E345" s="524" t="s">
        <v>3918</v>
      </c>
      <c r="F345" s="524">
        <v>0.1</v>
      </c>
      <c r="G345" s="524"/>
      <c r="H345" s="524"/>
      <c r="I345" s="524"/>
      <c r="J345" s="524"/>
      <c r="K345" s="692">
        <v>44698</v>
      </c>
      <c r="L345" s="537"/>
    </row>
    <row r="346" spans="1:12" ht="15.6">
      <c r="A346" s="524">
        <v>337</v>
      </c>
      <c r="B346" s="490" t="s">
        <v>3399</v>
      </c>
      <c r="C346" s="725" t="s">
        <v>3400</v>
      </c>
      <c r="D346" s="726" t="s">
        <v>3401</v>
      </c>
      <c r="E346" s="726" t="s">
        <v>3730</v>
      </c>
      <c r="F346" s="524" t="s">
        <v>3919</v>
      </c>
      <c r="G346" s="524"/>
      <c r="H346" s="524"/>
      <c r="I346" s="524"/>
      <c r="J346" s="524"/>
      <c r="K346" s="689">
        <v>46312</v>
      </c>
      <c r="L346" s="537"/>
    </row>
    <row r="347" spans="1:12" ht="39.6">
      <c r="A347" s="524">
        <v>338</v>
      </c>
      <c r="B347" s="417" t="s">
        <v>493</v>
      </c>
      <c r="C347" s="523" t="s">
        <v>321</v>
      </c>
      <c r="D347" s="524" t="s">
        <v>319</v>
      </c>
      <c r="E347" s="524" t="s">
        <v>3901</v>
      </c>
      <c r="F347" s="524" t="s">
        <v>3103</v>
      </c>
      <c r="G347" s="524"/>
      <c r="H347" s="524"/>
      <c r="I347" s="524"/>
      <c r="J347" s="524"/>
      <c r="K347" s="689">
        <v>47461</v>
      </c>
      <c r="L347" s="537"/>
    </row>
    <row r="348" spans="1:12">
      <c r="A348" s="524">
        <v>339</v>
      </c>
      <c r="B348" s="414" t="s">
        <v>3920</v>
      </c>
      <c r="C348" s="523" t="s">
        <v>321</v>
      </c>
      <c r="D348" s="524" t="s">
        <v>495</v>
      </c>
      <c r="E348" s="524" t="s">
        <v>3921</v>
      </c>
      <c r="F348" s="524">
        <v>0.1</v>
      </c>
      <c r="G348" s="524"/>
      <c r="H348" s="524"/>
      <c r="I348" s="524"/>
      <c r="J348" s="524"/>
      <c r="K348" s="689">
        <v>47212</v>
      </c>
      <c r="L348" s="537"/>
    </row>
    <row r="349" spans="1:12">
      <c r="A349" s="524">
        <v>340</v>
      </c>
      <c r="B349" s="690" t="s">
        <v>3402</v>
      </c>
      <c r="C349" s="523" t="s">
        <v>3403</v>
      </c>
      <c r="D349" s="524" t="s">
        <v>468</v>
      </c>
      <c r="E349" s="524" t="s">
        <v>3714</v>
      </c>
      <c r="F349" s="524">
        <v>0.08</v>
      </c>
      <c r="G349" s="524"/>
      <c r="H349" s="524"/>
      <c r="I349" s="524"/>
      <c r="J349" s="524"/>
      <c r="K349" s="689">
        <v>46522</v>
      </c>
      <c r="L349" s="537"/>
    </row>
    <row r="350" spans="1:12">
      <c r="A350" s="524">
        <v>341</v>
      </c>
      <c r="B350" s="690" t="s">
        <v>2231</v>
      </c>
      <c r="C350" s="523" t="s">
        <v>321</v>
      </c>
      <c r="D350" s="524" t="s">
        <v>495</v>
      </c>
      <c r="E350" s="524" t="s">
        <v>3714</v>
      </c>
      <c r="F350" s="524">
        <v>0.1</v>
      </c>
      <c r="G350" s="524"/>
      <c r="H350" s="524"/>
      <c r="I350" s="524"/>
      <c r="J350" s="524"/>
      <c r="K350" s="689">
        <v>45326</v>
      </c>
      <c r="L350" s="537"/>
    </row>
    <row r="351" spans="1:12" ht="39.6">
      <c r="A351" s="524">
        <v>342</v>
      </c>
      <c r="B351" s="690" t="s">
        <v>3404</v>
      </c>
      <c r="C351" s="523" t="s">
        <v>3405</v>
      </c>
      <c r="D351" s="524" t="s">
        <v>3130</v>
      </c>
      <c r="E351" s="524" t="s">
        <v>3922</v>
      </c>
      <c r="F351" s="524">
        <v>0.05</v>
      </c>
      <c r="G351" s="524"/>
      <c r="H351" s="524"/>
      <c r="I351" s="524"/>
      <c r="J351" s="524"/>
      <c r="K351" s="689">
        <v>46500</v>
      </c>
      <c r="L351" s="537"/>
    </row>
    <row r="352" spans="1:12" ht="26.4">
      <c r="A352" s="524">
        <v>343</v>
      </c>
      <c r="B352" s="690" t="s">
        <v>494</v>
      </c>
      <c r="C352" s="523" t="s">
        <v>321</v>
      </c>
      <c r="D352" s="524" t="s">
        <v>495</v>
      </c>
      <c r="E352" s="524" t="s">
        <v>3923</v>
      </c>
      <c r="F352" s="524">
        <v>0.1</v>
      </c>
      <c r="G352" s="524"/>
      <c r="H352" s="524"/>
      <c r="I352" s="524"/>
      <c r="J352" s="524"/>
      <c r="K352" s="689">
        <v>47218</v>
      </c>
      <c r="L352" s="537"/>
    </row>
    <row r="353" spans="1:12" ht="26.4">
      <c r="A353" s="524">
        <v>344</v>
      </c>
      <c r="B353" s="417" t="s">
        <v>496</v>
      </c>
      <c r="C353" s="523" t="s">
        <v>321</v>
      </c>
      <c r="D353" s="524" t="s">
        <v>495</v>
      </c>
      <c r="E353" s="524" t="s">
        <v>3749</v>
      </c>
      <c r="F353" s="524">
        <v>0.05</v>
      </c>
      <c r="G353" s="524"/>
      <c r="H353" s="524"/>
      <c r="I353" s="524"/>
      <c r="J353" s="524"/>
      <c r="K353" s="689">
        <v>47244</v>
      </c>
      <c r="L353" s="537"/>
    </row>
    <row r="354" spans="1:12">
      <c r="A354" s="524">
        <v>345</v>
      </c>
      <c r="B354" s="414" t="s">
        <v>3104</v>
      </c>
      <c r="C354" s="523" t="s">
        <v>321</v>
      </c>
      <c r="D354" s="524" t="s">
        <v>495</v>
      </c>
      <c r="E354" s="524" t="s">
        <v>3750</v>
      </c>
      <c r="F354" s="524">
        <v>0.06</v>
      </c>
      <c r="G354" s="524"/>
      <c r="H354" s="524"/>
      <c r="I354" s="524"/>
      <c r="J354" s="524"/>
      <c r="K354" s="689">
        <v>45703</v>
      </c>
      <c r="L354" s="537"/>
    </row>
    <row r="355" spans="1:12" ht="26.4">
      <c r="A355" s="524">
        <v>346</v>
      </c>
      <c r="B355" s="414" t="s">
        <v>4808</v>
      </c>
      <c r="C355" s="523" t="s">
        <v>413</v>
      </c>
      <c r="D355" s="524" t="s">
        <v>4809</v>
      </c>
      <c r="E355" s="524" t="s">
        <v>3910</v>
      </c>
      <c r="F355" s="524">
        <v>0.5</v>
      </c>
      <c r="G355" s="524"/>
      <c r="H355" s="524"/>
      <c r="I355" s="524"/>
      <c r="J355" s="524"/>
      <c r="K355" s="706">
        <v>47770</v>
      </c>
      <c r="L355" s="537"/>
    </row>
    <row r="356" spans="1:12">
      <c r="A356" s="524">
        <v>347</v>
      </c>
      <c r="B356" s="479" t="s">
        <v>4810</v>
      </c>
      <c r="C356" s="693" t="s">
        <v>418</v>
      </c>
      <c r="D356" s="694" t="s">
        <v>571</v>
      </c>
      <c r="E356" s="694" t="s">
        <v>4811</v>
      </c>
      <c r="F356" s="694">
        <v>0.4</v>
      </c>
      <c r="G356" s="524"/>
      <c r="H356" s="524"/>
      <c r="I356" s="524"/>
      <c r="J356" s="524"/>
      <c r="K356" s="689">
        <v>47306</v>
      </c>
      <c r="L356" s="537"/>
    </row>
    <row r="357" spans="1:12" ht="26.4">
      <c r="A357" s="524">
        <v>348</v>
      </c>
      <c r="B357" s="417" t="s">
        <v>2232</v>
      </c>
      <c r="C357" s="523" t="s">
        <v>473</v>
      </c>
      <c r="D357" s="524" t="s">
        <v>2092</v>
      </c>
      <c r="E357" s="524" t="s">
        <v>3924</v>
      </c>
      <c r="F357" s="524" t="s">
        <v>2233</v>
      </c>
      <c r="G357" s="524"/>
      <c r="H357" s="524"/>
      <c r="I357" s="524"/>
      <c r="J357" s="524"/>
      <c r="K357" s="689">
        <v>45138</v>
      </c>
      <c r="L357" s="537"/>
    </row>
    <row r="358" spans="1:12" ht="26.4">
      <c r="A358" s="524">
        <v>349</v>
      </c>
      <c r="B358" s="417" t="s">
        <v>2234</v>
      </c>
      <c r="C358" s="523" t="s">
        <v>2235</v>
      </c>
      <c r="D358" s="491" t="s">
        <v>1063</v>
      </c>
      <c r="E358" s="491" t="s">
        <v>3925</v>
      </c>
      <c r="F358" s="524" t="s">
        <v>2236</v>
      </c>
      <c r="G358" s="524"/>
      <c r="H358" s="524"/>
      <c r="I358" s="524"/>
      <c r="J358" s="524"/>
      <c r="K358" s="689">
        <v>45649</v>
      </c>
      <c r="L358" s="537"/>
    </row>
    <row r="359" spans="1:12" ht="26.4">
      <c r="A359" s="524">
        <v>350</v>
      </c>
      <c r="B359" s="497" t="s">
        <v>4812</v>
      </c>
      <c r="C359" s="523" t="s">
        <v>1388</v>
      </c>
      <c r="D359" s="524" t="s">
        <v>495</v>
      </c>
      <c r="E359" s="524" t="s">
        <v>4813</v>
      </c>
      <c r="F359" s="512" t="s">
        <v>4814</v>
      </c>
      <c r="G359" s="524"/>
      <c r="H359" s="524"/>
      <c r="I359" s="524"/>
      <c r="J359" s="524"/>
      <c r="K359" s="689">
        <v>47652</v>
      </c>
      <c r="L359" s="537"/>
    </row>
    <row r="360" spans="1:12" ht="26.4">
      <c r="A360" s="524">
        <v>351</v>
      </c>
      <c r="B360" s="497" t="s">
        <v>497</v>
      </c>
      <c r="C360" s="523" t="s">
        <v>321</v>
      </c>
      <c r="D360" s="524" t="s">
        <v>319</v>
      </c>
      <c r="E360" s="524" t="s">
        <v>3752</v>
      </c>
      <c r="F360" s="512" t="s">
        <v>4815</v>
      </c>
      <c r="G360" s="524"/>
      <c r="H360" s="524"/>
      <c r="I360" s="524"/>
      <c r="J360" s="524"/>
      <c r="K360" s="706">
        <v>47652</v>
      </c>
      <c r="L360" s="537"/>
    </row>
    <row r="361" spans="1:12" ht="26.4">
      <c r="A361" s="524">
        <v>352</v>
      </c>
      <c r="B361" s="497" t="s">
        <v>499</v>
      </c>
      <c r="C361" s="523" t="s">
        <v>498</v>
      </c>
      <c r="D361" s="524" t="s">
        <v>319</v>
      </c>
      <c r="E361" s="524" t="s">
        <v>3752</v>
      </c>
      <c r="F361" s="524" t="s">
        <v>4816</v>
      </c>
      <c r="G361" s="524"/>
      <c r="H361" s="524"/>
      <c r="I361" s="524"/>
      <c r="J361" s="524"/>
      <c r="K361" s="689">
        <v>47663</v>
      </c>
      <c r="L361" s="537"/>
    </row>
    <row r="362" spans="1:12" ht="26.4">
      <c r="A362" s="524">
        <v>353</v>
      </c>
      <c r="B362" s="690" t="s">
        <v>502</v>
      </c>
      <c r="C362" s="523" t="s">
        <v>503</v>
      </c>
      <c r="D362" s="524" t="s">
        <v>504</v>
      </c>
      <c r="E362" s="524" t="s">
        <v>3752</v>
      </c>
      <c r="F362" s="524" t="s">
        <v>2237</v>
      </c>
      <c r="G362" s="524"/>
      <c r="H362" s="524"/>
      <c r="I362" s="524"/>
      <c r="J362" s="524"/>
      <c r="K362" s="689">
        <v>44277</v>
      </c>
      <c r="L362" s="537"/>
    </row>
    <row r="363" spans="1:12" ht="26.4">
      <c r="A363" s="524">
        <v>354</v>
      </c>
      <c r="B363" s="690" t="s">
        <v>505</v>
      </c>
      <c r="C363" s="523" t="s">
        <v>503</v>
      </c>
      <c r="D363" s="524" t="s">
        <v>504</v>
      </c>
      <c r="E363" s="524" t="s">
        <v>3752</v>
      </c>
      <c r="F363" s="524" t="s">
        <v>2238</v>
      </c>
      <c r="G363" s="524"/>
      <c r="H363" s="524"/>
      <c r="I363" s="524"/>
      <c r="J363" s="524"/>
      <c r="K363" s="689">
        <v>47652</v>
      </c>
      <c r="L363" s="537"/>
    </row>
    <row r="364" spans="1:12" ht="26.4">
      <c r="A364" s="524">
        <v>355</v>
      </c>
      <c r="B364" s="479" t="s">
        <v>3105</v>
      </c>
      <c r="C364" s="693" t="s">
        <v>347</v>
      </c>
      <c r="D364" s="694" t="s">
        <v>2212</v>
      </c>
      <c r="E364" s="694" t="s">
        <v>3926</v>
      </c>
      <c r="F364" s="694">
        <v>0.1</v>
      </c>
      <c r="G364" s="524"/>
      <c r="H364" s="524"/>
      <c r="I364" s="524"/>
      <c r="J364" s="524"/>
      <c r="K364" s="689">
        <v>45268</v>
      </c>
      <c r="L364" s="537"/>
    </row>
    <row r="365" spans="1:12">
      <c r="A365" s="524">
        <v>356</v>
      </c>
      <c r="B365" s="497" t="s">
        <v>506</v>
      </c>
      <c r="C365" s="523" t="s">
        <v>321</v>
      </c>
      <c r="D365" s="524" t="s">
        <v>495</v>
      </c>
      <c r="E365" s="524" t="s">
        <v>3927</v>
      </c>
      <c r="F365" s="524">
        <v>0.1</v>
      </c>
      <c r="G365" s="524"/>
      <c r="H365" s="524"/>
      <c r="I365" s="524"/>
      <c r="J365" s="524"/>
      <c r="K365" s="689">
        <v>45535</v>
      </c>
      <c r="L365" s="537"/>
    </row>
    <row r="366" spans="1:12" ht="26.4">
      <c r="A366" s="524">
        <v>357</v>
      </c>
      <c r="B366" s="414" t="s">
        <v>507</v>
      </c>
      <c r="C366" s="523" t="s">
        <v>488</v>
      </c>
      <c r="D366" s="524" t="s">
        <v>508</v>
      </c>
      <c r="E366" s="524" t="s">
        <v>3726</v>
      </c>
      <c r="F366" s="524">
        <v>0.1</v>
      </c>
      <c r="G366" s="524"/>
      <c r="H366" s="524"/>
      <c r="I366" s="524"/>
      <c r="J366" s="524"/>
      <c r="K366" s="689">
        <v>46767</v>
      </c>
      <c r="L366" s="537"/>
    </row>
    <row r="367" spans="1:12" ht="52.8">
      <c r="A367" s="524">
        <v>358</v>
      </c>
      <c r="B367" s="414" t="s">
        <v>3106</v>
      </c>
      <c r="C367" s="523" t="s">
        <v>3107</v>
      </c>
      <c r="D367" s="524" t="s">
        <v>468</v>
      </c>
      <c r="E367" s="524" t="s">
        <v>3928</v>
      </c>
      <c r="F367" s="524">
        <v>0.04</v>
      </c>
      <c r="G367" s="524"/>
      <c r="H367" s="524"/>
      <c r="I367" s="524"/>
      <c r="J367" s="524"/>
      <c r="K367" s="689">
        <v>46094</v>
      </c>
      <c r="L367" s="537"/>
    </row>
    <row r="368" spans="1:12" ht="26.4">
      <c r="A368" s="524">
        <v>359</v>
      </c>
      <c r="B368" s="414" t="s">
        <v>2239</v>
      </c>
      <c r="C368" s="523" t="s">
        <v>338</v>
      </c>
      <c r="D368" s="491" t="s">
        <v>2095</v>
      </c>
      <c r="E368" s="491" t="s">
        <v>3929</v>
      </c>
      <c r="F368" s="524" t="s">
        <v>4817</v>
      </c>
      <c r="G368" s="524"/>
      <c r="H368" s="524"/>
      <c r="I368" s="524"/>
      <c r="J368" s="524"/>
      <c r="K368" s="689">
        <v>45619</v>
      </c>
      <c r="L368" s="537"/>
    </row>
    <row r="369" spans="1:12">
      <c r="A369" s="524">
        <v>360</v>
      </c>
      <c r="B369" s="690" t="s">
        <v>2240</v>
      </c>
      <c r="C369" s="523" t="s">
        <v>347</v>
      </c>
      <c r="D369" s="524" t="s">
        <v>424</v>
      </c>
      <c r="E369" s="524" t="s">
        <v>3911</v>
      </c>
      <c r="F369" s="524">
        <v>0.1</v>
      </c>
      <c r="G369" s="524"/>
      <c r="H369" s="524"/>
      <c r="I369" s="524"/>
      <c r="J369" s="524"/>
      <c r="K369" s="689">
        <v>44870</v>
      </c>
      <c r="L369" s="537"/>
    </row>
    <row r="370" spans="1:12">
      <c r="A370" s="524">
        <v>361</v>
      </c>
      <c r="B370" s="479" t="s">
        <v>3930</v>
      </c>
      <c r="C370" s="693" t="s">
        <v>347</v>
      </c>
      <c r="D370" s="694" t="s">
        <v>2212</v>
      </c>
      <c r="E370" s="524" t="s">
        <v>3709</v>
      </c>
      <c r="F370" s="694">
        <v>0.1</v>
      </c>
      <c r="G370" s="524"/>
      <c r="H370" s="524"/>
      <c r="I370" s="524"/>
      <c r="J370" s="524"/>
      <c r="K370" s="689">
        <v>46808</v>
      </c>
      <c r="L370" s="537"/>
    </row>
    <row r="371" spans="1:12" ht="26.4">
      <c r="A371" s="524">
        <v>362</v>
      </c>
      <c r="B371" s="417" t="s">
        <v>509</v>
      </c>
      <c r="C371" s="523" t="s">
        <v>347</v>
      </c>
      <c r="D371" s="524" t="s">
        <v>424</v>
      </c>
      <c r="E371" s="524" t="s">
        <v>3931</v>
      </c>
      <c r="F371" s="524">
        <v>0.1</v>
      </c>
      <c r="G371" s="524"/>
      <c r="H371" s="524"/>
      <c r="I371" s="524"/>
      <c r="J371" s="524"/>
      <c r="K371" s="689">
        <v>44227</v>
      </c>
      <c r="L371" s="537"/>
    </row>
    <row r="372" spans="1:12">
      <c r="A372" s="524">
        <v>363</v>
      </c>
      <c r="B372" s="414" t="s">
        <v>510</v>
      </c>
      <c r="C372" s="523" t="s">
        <v>318</v>
      </c>
      <c r="D372" s="524" t="s">
        <v>501</v>
      </c>
      <c r="E372" s="524" t="s">
        <v>3932</v>
      </c>
      <c r="F372" s="524">
        <v>0.5</v>
      </c>
      <c r="G372" s="524"/>
      <c r="H372" s="524"/>
      <c r="I372" s="524"/>
      <c r="J372" s="524"/>
      <c r="K372" s="689">
        <v>47557</v>
      </c>
      <c r="L372" s="537"/>
    </row>
    <row r="373" spans="1:12" ht="26.4">
      <c r="A373" s="524">
        <v>364</v>
      </c>
      <c r="B373" s="417" t="s">
        <v>3406</v>
      </c>
      <c r="C373" s="523" t="s">
        <v>3407</v>
      </c>
      <c r="D373" s="524" t="s">
        <v>3408</v>
      </c>
      <c r="E373" s="524" t="s">
        <v>3933</v>
      </c>
      <c r="F373" s="524" t="s">
        <v>3409</v>
      </c>
      <c r="G373" s="524"/>
      <c r="H373" s="524"/>
      <c r="I373" s="524"/>
      <c r="J373" s="524"/>
      <c r="K373" s="689">
        <v>46537</v>
      </c>
      <c r="L373" s="537"/>
    </row>
    <row r="374" spans="1:12">
      <c r="A374" s="524">
        <v>365</v>
      </c>
      <c r="B374" s="414" t="s">
        <v>511</v>
      </c>
      <c r="C374" s="523" t="s">
        <v>425</v>
      </c>
      <c r="D374" s="524" t="s">
        <v>426</v>
      </c>
      <c r="E374" s="524" t="s">
        <v>3934</v>
      </c>
      <c r="F374" s="524" t="s">
        <v>2242</v>
      </c>
      <c r="G374" s="524"/>
      <c r="H374" s="524"/>
      <c r="I374" s="524"/>
      <c r="J374" s="524"/>
      <c r="K374" s="689">
        <v>47180</v>
      </c>
      <c r="L374" s="537"/>
    </row>
    <row r="375" spans="1:12">
      <c r="A375" s="524">
        <v>366</v>
      </c>
      <c r="B375" s="414" t="s">
        <v>2243</v>
      </c>
      <c r="C375" s="523" t="s">
        <v>425</v>
      </c>
      <c r="D375" s="524" t="s">
        <v>2190</v>
      </c>
      <c r="E375" s="524" t="s">
        <v>3935</v>
      </c>
      <c r="F375" s="741" t="s">
        <v>4818</v>
      </c>
      <c r="G375" s="524"/>
      <c r="H375" s="524"/>
      <c r="I375" s="524"/>
      <c r="J375" s="524"/>
      <c r="K375" s="689">
        <v>45385</v>
      </c>
      <c r="L375" s="537"/>
    </row>
    <row r="376" spans="1:12">
      <c r="A376" s="524">
        <v>367</v>
      </c>
      <c r="B376" s="414" t="s">
        <v>2244</v>
      </c>
      <c r="C376" s="523" t="s">
        <v>347</v>
      </c>
      <c r="D376" s="704" t="s">
        <v>2245</v>
      </c>
      <c r="E376" s="524" t="s">
        <v>3819</v>
      </c>
      <c r="F376" s="524">
        <v>0.15</v>
      </c>
      <c r="G376" s="524"/>
      <c r="H376" s="524"/>
      <c r="I376" s="524"/>
      <c r="J376" s="524"/>
      <c r="K376" s="689">
        <v>45466</v>
      </c>
      <c r="L376" s="537"/>
    </row>
    <row r="377" spans="1:12" ht="26.4">
      <c r="A377" s="524">
        <v>368</v>
      </c>
      <c r="B377" s="417" t="s">
        <v>514</v>
      </c>
      <c r="C377" s="523" t="s">
        <v>515</v>
      </c>
      <c r="D377" s="524" t="s">
        <v>516</v>
      </c>
      <c r="E377" s="524" t="s">
        <v>3749</v>
      </c>
      <c r="F377" s="524">
        <v>0.15</v>
      </c>
      <c r="G377" s="524"/>
      <c r="H377" s="524"/>
      <c r="I377" s="524"/>
      <c r="J377" s="524"/>
      <c r="K377" s="689">
        <v>47244</v>
      </c>
      <c r="L377" s="537"/>
    </row>
    <row r="378" spans="1:12" ht="26.4">
      <c r="A378" s="524">
        <v>369</v>
      </c>
      <c r="B378" s="417" t="s">
        <v>517</v>
      </c>
      <c r="C378" s="523" t="s">
        <v>518</v>
      </c>
      <c r="D378" s="524" t="s">
        <v>519</v>
      </c>
      <c r="E378" s="524" t="s">
        <v>3752</v>
      </c>
      <c r="F378" s="524" t="s">
        <v>3108</v>
      </c>
      <c r="G378" s="524"/>
      <c r="H378" s="524"/>
      <c r="I378" s="524"/>
      <c r="J378" s="524"/>
      <c r="K378" s="689">
        <v>47166</v>
      </c>
      <c r="L378" s="537"/>
    </row>
    <row r="379" spans="1:12">
      <c r="A379" s="524">
        <v>370</v>
      </c>
      <c r="B379" s="417" t="s">
        <v>520</v>
      </c>
      <c r="C379" s="523" t="s">
        <v>413</v>
      </c>
      <c r="D379" s="524" t="s">
        <v>521</v>
      </c>
      <c r="E379" s="524" t="s">
        <v>3747</v>
      </c>
      <c r="F379" s="524">
        <v>0.4</v>
      </c>
      <c r="G379" s="524"/>
      <c r="H379" s="524"/>
      <c r="I379" s="524"/>
      <c r="J379" s="524"/>
      <c r="K379" s="689">
        <v>44656</v>
      </c>
      <c r="L379" s="537"/>
    </row>
    <row r="380" spans="1:12" ht="39.6">
      <c r="A380" s="524">
        <v>371</v>
      </c>
      <c r="B380" s="498" t="s">
        <v>3936</v>
      </c>
      <c r="C380" s="725" t="s">
        <v>3937</v>
      </c>
      <c r="D380" s="726" t="s">
        <v>3938</v>
      </c>
      <c r="E380" s="726" t="s">
        <v>3939</v>
      </c>
      <c r="F380" s="726">
        <v>0.1</v>
      </c>
      <c r="G380" s="524"/>
      <c r="H380" s="524"/>
      <c r="I380" s="524"/>
      <c r="J380" s="524"/>
      <c r="K380" s="689">
        <v>46118</v>
      </c>
      <c r="L380" s="537"/>
    </row>
    <row r="381" spans="1:12" ht="39.6">
      <c r="A381" s="524">
        <v>372</v>
      </c>
      <c r="B381" s="690" t="s">
        <v>2246</v>
      </c>
      <c r="C381" s="523" t="s">
        <v>2247</v>
      </c>
      <c r="D381" s="524" t="s">
        <v>2248</v>
      </c>
      <c r="E381" s="524" t="s">
        <v>3940</v>
      </c>
      <c r="F381" s="524">
        <v>0.1</v>
      </c>
      <c r="G381" s="524"/>
      <c r="H381" s="524"/>
      <c r="I381" s="524"/>
      <c r="J381" s="524"/>
      <c r="K381" s="689">
        <v>45773</v>
      </c>
      <c r="L381" s="537"/>
    </row>
    <row r="382" spans="1:12" ht="39.6">
      <c r="A382" s="524">
        <v>373</v>
      </c>
      <c r="B382" s="414" t="s">
        <v>2249</v>
      </c>
      <c r="C382" s="523" t="s">
        <v>338</v>
      </c>
      <c r="D382" s="524" t="s">
        <v>2095</v>
      </c>
      <c r="E382" s="524" t="s">
        <v>3941</v>
      </c>
      <c r="F382" s="524">
        <v>0.02</v>
      </c>
      <c r="G382" s="524"/>
      <c r="H382" s="524"/>
      <c r="I382" s="524"/>
      <c r="J382" s="524"/>
      <c r="K382" s="689">
        <v>45002</v>
      </c>
      <c r="L382" s="537"/>
    </row>
    <row r="383" spans="1:12">
      <c r="A383" s="524">
        <v>374</v>
      </c>
      <c r="B383" s="414" t="s">
        <v>2250</v>
      </c>
      <c r="C383" s="523" t="s">
        <v>377</v>
      </c>
      <c r="D383" s="524" t="s">
        <v>432</v>
      </c>
      <c r="E383" s="524" t="s">
        <v>3942</v>
      </c>
      <c r="F383" s="524">
        <v>0.2</v>
      </c>
      <c r="G383" s="524"/>
      <c r="H383" s="524"/>
      <c r="I383" s="524"/>
      <c r="J383" s="524"/>
      <c r="K383" s="689">
        <v>45174</v>
      </c>
      <c r="L383" s="537"/>
    </row>
    <row r="384" spans="1:12" ht="26.4">
      <c r="A384" s="524">
        <v>375</v>
      </c>
      <c r="B384" s="690" t="s">
        <v>522</v>
      </c>
      <c r="C384" s="523" t="s">
        <v>396</v>
      </c>
      <c r="D384" s="524" t="s">
        <v>319</v>
      </c>
      <c r="E384" s="524" t="s">
        <v>3752</v>
      </c>
      <c r="F384" s="524" t="s">
        <v>2251</v>
      </c>
      <c r="G384" s="524"/>
      <c r="H384" s="524"/>
      <c r="I384" s="524"/>
      <c r="J384" s="524"/>
      <c r="K384" s="689">
        <v>47659</v>
      </c>
      <c r="L384" s="537"/>
    </row>
    <row r="385" spans="1:12" ht="26.4">
      <c r="A385" s="524">
        <v>376</v>
      </c>
      <c r="B385" s="417" t="s">
        <v>523</v>
      </c>
      <c r="C385" s="523" t="s">
        <v>321</v>
      </c>
      <c r="D385" s="524" t="s">
        <v>319</v>
      </c>
      <c r="E385" s="524" t="s">
        <v>3752</v>
      </c>
      <c r="F385" s="524">
        <v>0.1</v>
      </c>
      <c r="G385" s="524"/>
      <c r="H385" s="524"/>
      <c r="I385" s="524"/>
      <c r="J385" s="524"/>
      <c r="K385" s="689">
        <v>46852</v>
      </c>
      <c r="L385" s="537"/>
    </row>
    <row r="386" spans="1:12" ht="26.4">
      <c r="A386" s="524">
        <v>377</v>
      </c>
      <c r="B386" s="414" t="s">
        <v>2252</v>
      </c>
      <c r="C386" s="523" t="s">
        <v>321</v>
      </c>
      <c r="D386" s="524" t="s">
        <v>495</v>
      </c>
      <c r="E386" s="524" t="s">
        <v>3944</v>
      </c>
      <c r="F386" s="524">
        <v>0.1</v>
      </c>
      <c r="G386" s="524"/>
      <c r="H386" s="524"/>
      <c r="I386" s="524"/>
      <c r="J386" s="524"/>
      <c r="K386" s="689">
        <v>45327</v>
      </c>
      <c r="L386" s="537"/>
    </row>
    <row r="387" spans="1:12">
      <c r="A387" s="524">
        <v>378</v>
      </c>
      <c r="B387" s="742" t="s">
        <v>4819</v>
      </c>
      <c r="C387" s="738" t="s">
        <v>321</v>
      </c>
      <c r="D387" s="505" t="s">
        <v>4820</v>
      </c>
      <c r="E387" s="505" t="s">
        <v>4821</v>
      </c>
      <c r="F387" s="694">
        <v>0.1</v>
      </c>
      <c r="G387" s="524"/>
      <c r="H387" s="524"/>
      <c r="I387" s="524"/>
      <c r="J387" s="524"/>
      <c r="K387" s="689">
        <v>45381</v>
      </c>
      <c r="L387" s="537"/>
    </row>
    <row r="388" spans="1:12" ht="52.8">
      <c r="A388" s="524">
        <v>379</v>
      </c>
      <c r="B388" s="414" t="s">
        <v>3109</v>
      </c>
      <c r="C388" s="523" t="s">
        <v>396</v>
      </c>
      <c r="D388" s="524" t="s">
        <v>495</v>
      </c>
      <c r="E388" s="524" t="s">
        <v>3945</v>
      </c>
      <c r="F388" s="524" t="s">
        <v>3110</v>
      </c>
      <c r="G388" s="524"/>
      <c r="H388" s="524"/>
      <c r="I388" s="524"/>
      <c r="J388" s="524"/>
      <c r="K388" s="689">
        <v>46091</v>
      </c>
      <c r="L388" s="537"/>
    </row>
    <row r="389" spans="1:12" ht="15.6">
      <c r="A389" s="524">
        <v>380</v>
      </c>
      <c r="B389" s="414" t="s">
        <v>2253</v>
      </c>
      <c r="C389" s="523" t="s">
        <v>321</v>
      </c>
      <c r="D389" s="524" t="s">
        <v>495</v>
      </c>
      <c r="E389" s="524" t="s">
        <v>3886</v>
      </c>
      <c r="F389" s="524" t="s">
        <v>2254</v>
      </c>
      <c r="G389" s="524"/>
      <c r="H389" s="524"/>
      <c r="I389" s="524"/>
      <c r="J389" s="524"/>
      <c r="K389" s="689">
        <v>44969</v>
      </c>
      <c r="L389" s="537"/>
    </row>
    <row r="390" spans="1:12" ht="26.4">
      <c r="A390" s="524">
        <v>381</v>
      </c>
      <c r="B390" s="414" t="s">
        <v>524</v>
      </c>
      <c r="C390" s="523" t="s">
        <v>396</v>
      </c>
      <c r="D390" s="524" t="s">
        <v>319</v>
      </c>
      <c r="E390" s="524" t="s">
        <v>3726</v>
      </c>
      <c r="F390" s="524">
        <v>0.03</v>
      </c>
      <c r="G390" s="524"/>
      <c r="H390" s="524"/>
      <c r="I390" s="524"/>
      <c r="J390" s="524"/>
      <c r="K390" s="538">
        <v>47148</v>
      </c>
      <c r="L390" s="537"/>
    </row>
    <row r="391" spans="1:12" ht="26.4">
      <c r="A391" s="524">
        <v>382</v>
      </c>
      <c r="B391" s="414" t="s">
        <v>525</v>
      </c>
      <c r="C391" s="523" t="s">
        <v>321</v>
      </c>
      <c r="D391" s="524" t="s">
        <v>526</v>
      </c>
      <c r="E391" s="524" t="s">
        <v>3856</v>
      </c>
      <c r="F391" s="524">
        <v>0.04</v>
      </c>
      <c r="G391" s="524"/>
      <c r="H391" s="524"/>
      <c r="I391" s="524"/>
      <c r="J391" s="524"/>
      <c r="K391" s="689">
        <v>47568</v>
      </c>
      <c r="L391" s="537"/>
    </row>
    <row r="392" spans="1:12" ht="26.4">
      <c r="A392" s="524">
        <v>383</v>
      </c>
      <c r="B392" s="417" t="s">
        <v>3946</v>
      </c>
      <c r="C392" s="523" t="s">
        <v>347</v>
      </c>
      <c r="D392" s="524" t="s">
        <v>495</v>
      </c>
      <c r="E392" s="524" t="s">
        <v>3947</v>
      </c>
      <c r="F392" s="524" t="s">
        <v>3948</v>
      </c>
      <c r="G392" s="524"/>
      <c r="H392" s="524"/>
      <c r="I392" s="524"/>
      <c r="J392" s="524"/>
      <c r="K392" s="689">
        <v>47209</v>
      </c>
      <c r="L392" s="537"/>
    </row>
    <row r="393" spans="1:12" ht="26.4">
      <c r="A393" s="524">
        <v>384</v>
      </c>
      <c r="B393" s="417" t="s">
        <v>527</v>
      </c>
      <c r="C393" s="523" t="s">
        <v>321</v>
      </c>
      <c r="D393" s="524" t="s">
        <v>319</v>
      </c>
      <c r="E393" s="524" t="s">
        <v>3859</v>
      </c>
      <c r="F393" s="512" t="s">
        <v>4822</v>
      </c>
      <c r="G393" s="524"/>
      <c r="H393" s="524"/>
      <c r="I393" s="524"/>
      <c r="J393" s="524"/>
      <c r="K393" s="689">
        <v>47180</v>
      </c>
      <c r="L393" s="537"/>
    </row>
    <row r="394" spans="1:12" ht="26.4">
      <c r="A394" s="524">
        <v>385</v>
      </c>
      <c r="B394" s="414" t="s">
        <v>3111</v>
      </c>
      <c r="C394" s="523" t="s">
        <v>321</v>
      </c>
      <c r="D394" s="524" t="s">
        <v>495</v>
      </c>
      <c r="E394" s="524" t="s">
        <v>3949</v>
      </c>
      <c r="F394" s="524" t="s">
        <v>3112</v>
      </c>
      <c r="G394" s="524"/>
      <c r="H394" s="524"/>
      <c r="I394" s="524"/>
      <c r="J394" s="524"/>
      <c r="K394" s="689">
        <v>46098</v>
      </c>
      <c r="L394" s="537"/>
    </row>
    <row r="395" spans="1:12" ht="39.6">
      <c r="A395" s="524">
        <v>386</v>
      </c>
      <c r="B395" s="414" t="s">
        <v>3113</v>
      </c>
      <c r="C395" s="523" t="s">
        <v>3114</v>
      </c>
      <c r="D395" s="524" t="s">
        <v>3115</v>
      </c>
      <c r="E395" s="524" t="s">
        <v>3950</v>
      </c>
      <c r="F395" s="524">
        <v>0.05</v>
      </c>
      <c r="G395" s="524"/>
      <c r="H395" s="524"/>
      <c r="I395" s="524"/>
      <c r="J395" s="524"/>
      <c r="K395" s="689">
        <v>46220</v>
      </c>
      <c r="L395" s="537"/>
    </row>
    <row r="396" spans="1:12" ht="26.4">
      <c r="A396" s="524">
        <v>387</v>
      </c>
      <c r="B396" s="414" t="s">
        <v>528</v>
      </c>
      <c r="C396" s="523" t="s">
        <v>347</v>
      </c>
      <c r="D396" s="524" t="s">
        <v>424</v>
      </c>
      <c r="E396" s="524" t="s">
        <v>3923</v>
      </c>
      <c r="F396" s="524">
        <v>0.1</v>
      </c>
      <c r="G396" s="524"/>
      <c r="H396" s="524"/>
      <c r="I396" s="524"/>
      <c r="J396" s="524"/>
      <c r="K396" s="689">
        <v>47285</v>
      </c>
      <c r="L396" s="537"/>
    </row>
    <row r="397" spans="1:12" ht="26.4">
      <c r="A397" s="524">
        <v>388</v>
      </c>
      <c r="B397" s="479" t="s">
        <v>3410</v>
      </c>
      <c r="C397" s="693" t="s">
        <v>418</v>
      </c>
      <c r="D397" s="694" t="s">
        <v>529</v>
      </c>
      <c r="E397" s="694" t="s">
        <v>3856</v>
      </c>
      <c r="F397" s="694">
        <v>0.6</v>
      </c>
      <c r="G397" s="524"/>
      <c r="H397" s="524"/>
      <c r="I397" s="524"/>
      <c r="J397" s="524"/>
      <c r="K397" s="689">
        <v>45949</v>
      </c>
      <c r="L397" s="537"/>
    </row>
    <row r="398" spans="1:12">
      <c r="A398" s="524">
        <v>389</v>
      </c>
      <c r="B398" s="479" t="s">
        <v>4823</v>
      </c>
      <c r="C398" s="693" t="s">
        <v>4824</v>
      </c>
      <c r="D398" s="694" t="s">
        <v>4825</v>
      </c>
      <c r="E398" s="694" t="s">
        <v>3709</v>
      </c>
      <c r="F398" s="694">
        <v>1</v>
      </c>
      <c r="G398" s="524"/>
      <c r="H398" s="524"/>
      <c r="I398" s="524"/>
      <c r="J398" s="524"/>
      <c r="K398" s="692">
        <v>47623</v>
      </c>
      <c r="L398" s="537"/>
    </row>
    <row r="399" spans="1:12" ht="26.4">
      <c r="A399" s="524">
        <v>390</v>
      </c>
      <c r="B399" s="478" t="s">
        <v>3116</v>
      </c>
      <c r="C399" s="693" t="s">
        <v>3117</v>
      </c>
      <c r="D399" s="694" t="s">
        <v>3118</v>
      </c>
      <c r="E399" s="694" t="s">
        <v>3736</v>
      </c>
      <c r="F399" s="694">
        <v>0.08</v>
      </c>
      <c r="G399" s="524"/>
      <c r="H399" s="524"/>
      <c r="I399" s="524"/>
      <c r="J399" s="524"/>
      <c r="K399" s="689">
        <v>46118</v>
      </c>
      <c r="L399" s="537"/>
    </row>
    <row r="400" spans="1:12">
      <c r="A400" s="524">
        <v>391</v>
      </c>
      <c r="B400" s="690" t="s">
        <v>530</v>
      </c>
      <c r="C400" s="523" t="s">
        <v>531</v>
      </c>
      <c r="D400" s="524" t="s">
        <v>532</v>
      </c>
      <c r="E400" s="524" t="s">
        <v>3706</v>
      </c>
      <c r="F400" s="524">
        <v>0.8</v>
      </c>
      <c r="G400" s="524"/>
      <c r="H400" s="524"/>
      <c r="I400" s="524"/>
      <c r="J400" s="524"/>
      <c r="K400" s="689">
        <v>47544</v>
      </c>
      <c r="L400" s="537"/>
    </row>
    <row r="401" spans="1:12" ht="39.6">
      <c r="A401" s="524">
        <v>392</v>
      </c>
      <c r="B401" s="359" t="s">
        <v>4826</v>
      </c>
      <c r="C401" s="738" t="s">
        <v>347</v>
      </c>
      <c r="D401" s="739" t="s">
        <v>2212</v>
      </c>
      <c r="E401" s="739" t="s">
        <v>4827</v>
      </c>
      <c r="F401" s="524">
        <v>0.1</v>
      </c>
      <c r="G401" s="524"/>
      <c r="H401" s="524"/>
      <c r="I401" s="524"/>
      <c r="J401" s="524"/>
      <c r="K401" s="689">
        <v>47561</v>
      </c>
      <c r="L401" s="537"/>
    </row>
    <row r="402" spans="1:12">
      <c r="A402" s="524">
        <v>393</v>
      </c>
      <c r="B402" s="414" t="s">
        <v>2255</v>
      </c>
      <c r="C402" s="523" t="s">
        <v>347</v>
      </c>
      <c r="D402" s="524" t="s">
        <v>424</v>
      </c>
      <c r="E402" s="524" t="s">
        <v>3951</v>
      </c>
      <c r="F402" s="524">
        <v>0.1</v>
      </c>
      <c r="G402" s="524"/>
      <c r="H402" s="524"/>
      <c r="I402" s="524"/>
      <c r="J402" s="524"/>
      <c r="K402" s="689">
        <v>44921</v>
      </c>
      <c r="L402" s="537"/>
    </row>
    <row r="403" spans="1:12" ht="39.6">
      <c r="A403" s="524">
        <v>394</v>
      </c>
      <c r="B403" s="414" t="s">
        <v>533</v>
      </c>
      <c r="C403" s="523" t="s">
        <v>473</v>
      </c>
      <c r="D403" s="524" t="s">
        <v>534</v>
      </c>
      <c r="E403" s="524" t="s">
        <v>3827</v>
      </c>
      <c r="F403" s="524">
        <v>0.1</v>
      </c>
      <c r="G403" s="524"/>
      <c r="H403" s="524"/>
      <c r="I403" s="524"/>
      <c r="J403" s="524"/>
      <c r="K403" s="689">
        <v>47781</v>
      </c>
      <c r="L403" s="537"/>
    </row>
    <row r="404" spans="1:12">
      <c r="A404" s="524">
        <v>395</v>
      </c>
      <c r="B404" s="490" t="s">
        <v>3952</v>
      </c>
      <c r="C404" s="725" t="s">
        <v>535</v>
      </c>
      <c r="D404" s="726" t="s">
        <v>3953</v>
      </c>
      <c r="E404" s="726" t="s">
        <v>3935</v>
      </c>
      <c r="F404" s="726" t="s">
        <v>2191</v>
      </c>
      <c r="G404" s="524"/>
      <c r="H404" s="524"/>
      <c r="I404" s="524"/>
      <c r="J404" s="524"/>
      <c r="K404" s="689">
        <v>47020</v>
      </c>
      <c r="L404" s="537"/>
    </row>
    <row r="405" spans="1:12">
      <c r="A405" s="524">
        <v>396</v>
      </c>
      <c r="B405" s="499" t="s">
        <v>3954</v>
      </c>
      <c r="C405" s="738" t="s">
        <v>535</v>
      </c>
      <c r="D405" s="500" t="s">
        <v>3953</v>
      </c>
      <c r="E405" s="500" t="s">
        <v>3955</v>
      </c>
      <c r="F405" s="726" t="s">
        <v>2191</v>
      </c>
      <c r="G405" s="524"/>
      <c r="H405" s="524"/>
      <c r="I405" s="524"/>
      <c r="J405" s="524"/>
      <c r="K405" s="689">
        <v>47180</v>
      </c>
      <c r="L405" s="537"/>
    </row>
    <row r="406" spans="1:12" ht="26.4">
      <c r="A406" s="524">
        <v>397</v>
      </c>
      <c r="B406" s="414" t="s">
        <v>537</v>
      </c>
      <c r="C406" s="523" t="s">
        <v>535</v>
      </c>
      <c r="D406" s="524" t="s">
        <v>536</v>
      </c>
      <c r="E406" s="524" t="s">
        <v>3956</v>
      </c>
      <c r="F406" s="524" t="s">
        <v>2256</v>
      </c>
      <c r="G406" s="524"/>
      <c r="H406" s="524"/>
      <c r="I406" s="524"/>
      <c r="J406" s="524"/>
      <c r="K406" s="689">
        <v>47043</v>
      </c>
      <c r="L406" s="537"/>
    </row>
    <row r="407" spans="1:12">
      <c r="A407" s="524">
        <v>398</v>
      </c>
      <c r="B407" s="414" t="s">
        <v>2257</v>
      </c>
      <c r="C407" s="523" t="s">
        <v>541</v>
      </c>
      <c r="D407" s="524" t="s">
        <v>2258</v>
      </c>
      <c r="E407" s="524" t="s">
        <v>3818</v>
      </c>
      <c r="F407" s="524">
        <v>0.5</v>
      </c>
      <c r="G407" s="524"/>
      <c r="H407" s="524"/>
      <c r="I407" s="524"/>
      <c r="J407" s="524"/>
      <c r="K407" s="689">
        <v>45866</v>
      </c>
      <c r="L407" s="537"/>
    </row>
    <row r="408" spans="1:12">
      <c r="A408" s="524">
        <v>399</v>
      </c>
      <c r="B408" s="414" t="s">
        <v>538</v>
      </c>
      <c r="C408" s="523" t="s">
        <v>347</v>
      </c>
      <c r="D408" s="524" t="s">
        <v>539</v>
      </c>
      <c r="E408" s="524" t="s">
        <v>3706</v>
      </c>
      <c r="F408" s="524">
        <v>0.15</v>
      </c>
      <c r="G408" s="524"/>
      <c r="H408" s="524"/>
      <c r="I408" s="524"/>
      <c r="J408" s="524"/>
      <c r="K408" s="689">
        <v>45269</v>
      </c>
      <c r="L408" s="537"/>
    </row>
    <row r="409" spans="1:12" ht="15.6">
      <c r="A409" s="524">
        <v>400</v>
      </c>
      <c r="B409" s="417" t="s">
        <v>2259</v>
      </c>
      <c r="C409" s="523" t="s">
        <v>471</v>
      </c>
      <c r="D409" s="524" t="s">
        <v>434</v>
      </c>
      <c r="E409" s="524" t="s">
        <v>3957</v>
      </c>
      <c r="F409" s="524" t="s">
        <v>3093</v>
      </c>
      <c r="G409" s="524"/>
      <c r="H409" s="524"/>
      <c r="I409" s="524"/>
      <c r="J409" s="524"/>
      <c r="K409" s="689">
        <v>45707</v>
      </c>
      <c r="L409" s="537"/>
    </row>
    <row r="410" spans="1:12" ht="39.6">
      <c r="A410" s="524">
        <v>401</v>
      </c>
      <c r="B410" s="414" t="s">
        <v>4828</v>
      </c>
      <c r="C410" s="523" t="s">
        <v>4829</v>
      </c>
      <c r="D410" s="524" t="s">
        <v>4830</v>
      </c>
      <c r="E410" s="524" t="s">
        <v>4740</v>
      </c>
      <c r="F410" s="524">
        <v>0.1</v>
      </c>
      <c r="G410" s="524"/>
      <c r="H410" s="524"/>
      <c r="I410" s="524"/>
      <c r="J410" s="524"/>
      <c r="K410" s="689">
        <v>47841</v>
      </c>
      <c r="L410" s="537"/>
    </row>
    <row r="411" spans="1:12" ht="27">
      <c r="A411" s="524">
        <v>402</v>
      </c>
      <c r="B411" s="415" t="s">
        <v>3411</v>
      </c>
      <c r="C411" s="743" t="s">
        <v>3412</v>
      </c>
      <c r="D411" s="501" t="s">
        <v>3413</v>
      </c>
      <c r="E411" s="501" t="s">
        <v>3726</v>
      </c>
      <c r="F411" s="694">
        <v>0.4</v>
      </c>
      <c r="G411" s="524"/>
      <c r="H411" s="524"/>
      <c r="I411" s="524"/>
      <c r="J411" s="524"/>
      <c r="K411" s="689">
        <v>46283</v>
      </c>
      <c r="L411" s="537"/>
    </row>
    <row r="412" spans="1:12" ht="26.4">
      <c r="A412" s="524">
        <v>403</v>
      </c>
      <c r="B412" s="417" t="s">
        <v>3414</v>
      </c>
      <c r="C412" s="523" t="s">
        <v>429</v>
      </c>
      <c r="D412" s="524" t="s">
        <v>1063</v>
      </c>
      <c r="E412" s="524" t="s">
        <v>3849</v>
      </c>
      <c r="F412" s="524" t="s">
        <v>3958</v>
      </c>
      <c r="G412" s="524"/>
      <c r="H412" s="524"/>
      <c r="I412" s="524"/>
      <c r="J412" s="524"/>
      <c r="K412" s="689">
        <v>46444</v>
      </c>
      <c r="L412" s="537"/>
    </row>
    <row r="413" spans="1:12" ht="26.4">
      <c r="A413" s="524">
        <v>404</v>
      </c>
      <c r="B413" s="417" t="s">
        <v>540</v>
      </c>
      <c r="C413" s="523" t="s">
        <v>347</v>
      </c>
      <c r="D413" s="524" t="s">
        <v>424</v>
      </c>
      <c r="E413" s="524" t="s">
        <v>3752</v>
      </c>
      <c r="F413" s="524">
        <v>0.1</v>
      </c>
      <c r="G413" s="524"/>
      <c r="H413" s="524"/>
      <c r="I413" s="524"/>
      <c r="J413" s="524"/>
      <c r="K413" s="689">
        <v>45128</v>
      </c>
      <c r="L413" s="537"/>
    </row>
    <row r="414" spans="1:12" ht="52.8">
      <c r="A414" s="524">
        <v>405</v>
      </c>
      <c r="B414" s="490" t="s">
        <v>3415</v>
      </c>
      <c r="C414" s="725" t="s">
        <v>556</v>
      </c>
      <c r="D414" s="726" t="s">
        <v>415</v>
      </c>
      <c r="E414" s="726" t="s">
        <v>3959</v>
      </c>
      <c r="F414" s="502">
        <v>5.0000000000000001E-3</v>
      </c>
      <c r="G414" s="524"/>
      <c r="H414" s="524"/>
      <c r="I414" s="524"/>
      <c r="J414" s="524"/>
      <c r="K414" s="689">
        <v>46335</v>
      </c>
      <c r="L414" s="537"/>
    </row>
    <row r="415" spans="1:12" ht="26.4">
      <c r="A415" s="524">
        <v>406</v>
      </c>
      <c r="B415" s="414" t="s">
        <v>3416</v>
      </c>
      <c r="C415" s="523" t="s">
        <v>541</v>
      </c>
      <c r="D415" s="524" t="s">
        <v>2079</v>
      </c>
      <c r="E415" s="524" t="s">
        <v>3763</v>
      </c>
      <c r="F415" s="524">
        <v>2.5000000000000001E-2</v>
      </c>
      <c r="G415" s="524"/>
      <c r="H415" s="524"/>
      <c r="I415" s="524"/>
      <c r="J415" s="524"/>
      <c r="K415" s="706">
        <v>46220</v>
      </c>
      <c r="L415" s="537"/>
    </row>
    <row r="416" spans="1:12" ht="26.4">
      <c r="A416" s="524">
        <v>407</v>
      </c>
      <c r="B416" s="690" t="s">
        <v>542</v>
      </c>
      <c r="C416" s="523" t="s">
        <v>321</v>
      </c>
      <c r="D416" s="524" t="s">
        <v>495</v>
      </c>
      <c r="E416" s="524" t="s">
        <v>3960</v>
      </c>
      <c r="F416" s="524">
        <v>0.1</v>
      </c>
      <c r="G416" s="524"/>
      <c r="H416" s="524"/>
      <c r="I416" s="524"/>
      <c r="J416" s="524"/>
      <c r="K416" s="689">
        <v>44704</v>
      </c>
      <c r="L416" s="537"/>
    </row>
    <row r="417" spans="1:12" ht="15.6">
      <c r="A417" s="524">
        <v>408</v>
      </c>
      <c r="B417" s="417" t="s">
        <v>543</v>
      </c>
      <c r="C417" s="523" t="s">
        <v>471</v>
      </c>
      <c r="D417" s="524" t="s">
        <v>434</v>
      </c>
      <c r="E417" s="524" t="s">
        <v>3773</v>
      </c>
      <c r="F417" s="524" t="s">
        <v>3094</v>
      </c>
      <c r="G417" s="524"/>
      <c r="H417" s="524"/>
      <c r="I417" s="524"/>
      <c r="J417" s="524"/>
      <c r="K417" s="689">
        <v>47558</v>
      </c>
      <c r="L417" s="537"/>
    </row>
    <row r="418" spans="1:12" ht="15.6">
      <c r="A418" s="524">
        <v>409</v>
      </c>
      <c r="B418" s="414" t="s">
        <v>3119</v>
      </c>
      <c r="C418" s="523" t="s">
        <v>413</v>
      </c>
      <c r="D418" s="524" t="s">
        <v>583</v>
      </c>
      <c r="E418" s="524" t="s">
        <v>3886</v>
      </c>
      <c r="F418" s="524" t="s">
        <v>2254</v>
      </c>
      <c r="G418" s="524"/>
      <c r="H418" s="524"/>
      <c r="I418" s="524"/>
      <c r="J418" s="524"/>
      <c r="K418" s="689">
        <v>45002</v>
      </c>
      <c r="L418" s="537"/>
    </row>
    <row r="419" spans="1:12" ht="26.4">
      <c r="A419" s="524">
        <v>410</v>
      </c>
      <c r="B419" s="414" t="s">
        <v>3417</v>
      </c>
      <c r="C419" s="523" t="s">
        <v>429</v>
      </c>
      <c r="D419" s="524" t="s">
        <v>3418</v>
      </c>
      <c r="E419" s="524" t="s">
        <v>3763</v>
      </c>
      <c r="F419" s="524">
        <v>0.1</v>
      </c>
      <c r="G419" s="524"/>
      <c r="H419" s="524"/>
      <c r="I419" s="524"/>
      <c r="J419" s="524"/>
      <c r="K419" s="692">
        <v>46405</v>
      </c>
      <c r="L419" s="537"/>
    </row>
    <row r="420" spans="1:12">
      <c r="A420" s="524">
        <v>411</v>
      </c>
      <c r="B420" s="414" t="s">
        <v>2260</v>
      </c>
      <c r="C420" s="523" t="s">
        <v>2261</v>
      </c>
      <c r="D420" s="524" t="s">
        <v>2262</v>
      </c>
      <c r="E420" s="524" t="s">
        <v>3961</v>
      </c>
      <c r="F420" s="524">
        <v>0.5</v>
      </c>
      <c r="G420" s="524"/>
      <c r="H420" s="524"/>
      <c r="I420" s="524"/>
      <c r="J420" s="524"/>
      <c r="K420" s="689">
        <v>45700</v>
      </c>
      <c r="L420" s="537"/>
    </row>
    <row r="421" spans="1:12" ht="26.4">
      <c r="A421" s="524">
        <v>412</v>
      </c>
      <c r="B421" s="414" t="s">
        <v>3419</v>
      </c>
      <c r="C421" s="523" t="s">
        <v>1041</v>
      </c>
      <c r="D421" s="524" t="s">
        <v>3420</v>
      </c>
      <c r="E421" s="524" t="s">
        <v>3962</v>
      </c>
      <c r="F421" s="524">
        <v>0.5</v>
      </c>
      <c r="G421" s="524"/>
      <c r="H421" s="524"/>
      <c r="I421" s="524"/>
      <c r="J421" s="524"/>
      <c r="K421" s="689">
        <v>46488</v>
      </c>
      <c r="L421" s="537"/>
    </row>
    <row r="422" spans="1:12" ht="26.4">
      <c r="A422" s="524">
        <v>413</v>
      </c>
      <c r="B422" s="414" t="s">
        <v>2263</v>
      </c>
      <c r="C422" s="523" t="s">
        <v>413</v>
      </c>
      <c r="D422" s="524" t="s">
        <v>2264</v>
      </c>
      <c r="E422" s="524" t="s">
        <v>3918</v>
      </c>
      <c r="F422" s="524">
        <v>7.0000000000000007E-2</v>
      </c>
      <c r="G422" s="524"/>
      <c r="H422" s="524"/>
      <c r="I422" s="524"/>
      <c r="J422" s="524"/>
      <c r="K422" s="692">
        <v>44675</v>
      </c>
      <c r="L422" s="537"/>
    </row>
    <row r="423" spans="1:12" ht="26.4">
      <c r="A423" s="524">
        <v>414</v>
      </c>
      <c r="B423" s="479" t="s">
        <v>3421</v>
      </c>
      <c r="C423" s="693" t="s">
        <v>3422</v>
      </c>
      <c r="D423" s="694" t="s">
        <v>3423</v>
      </c>
      <c r="E423" s="694" t="s">
        <v>3726</v>
      </c>
      <c r="F423" s="694">
        <v>0.6</v>
      </c>
      <c r="G423" s="524"/>
      <c r="H423" s="524"/>
      <c r="I423" s="524"/>
      <c r="J423" s="524"/>
      <c r="K423" s="689">
        <v>46283</v>
      </c>
      <c r="L423" s="537"/>
    </row>
    <row r="424" spans="1:12" ht="39.6">
      <c r="A424" s="524">
        <v>415</v>
      </c>
      <c r="B424" s="479" t="s">
        <v>545</v>
      </c>
      <c r="C424" s="693" t="s">
        <v>513</v>
      </c>
      <c r="D424" s="694" t="s">
        <v>3963</v>
      </c>
      <c r="E424" s="694" t="s">
        <v>3964</v>
      </c>
      <c r="F424" s="694">
        <v>1.3</v>
      </c>
      <c r="G424" s="524"/>
      <c r="H424" s="524"/>
      <c r="I424" s="524"/>
      <c r="J424" s="524"/>
      <c r="K424" s="689">
        <v>47271</v>
      </c>
      <c r="L424" s="537"/>
    </row>
    <row r="425" spans="1:12" ht="26.4">
      <c r="A425" s="524">
        <v>416</v>
      </c>
      <c r="B425" s="359" t="s">
        <v>3965</v>
      </c>
      <c r="C425" s="738" t="s">
        <v>3107</v>
      </c>
      <c r="D425" s="739" t="s">
        <v>468</v>
      </c>
      <c r="E425" s="739" t="s">
        <v>3966</v>
      </c>
      <c r="F425" s="709">
        <v>0.04</v>
      </c>
      <c r="G425" s="524"/>
      <c r="H425" s="524"/>
      <c r="I425" s="524"/>
      <c r="J425" s="524"/>
      <c r="K425" s="689">
        <v>46804</v>
      </c>
      <c r="L425" s="537"/>
    </row>
    <row r="426" spans="1:12" ht="26.4">
      <c r="A426" s="524">
        <v>417</v>
      </c>
      <c r="B426" s="414" t="s">
        <v>3967</v>
      </c>
      <c r="C426" s="523" t="s">
        <v>347</v>
      </c>
      <c r="D426" s="524" t="s">
        <v>424</v>
      </c>
      <c r="E426" s="524" t="s">
        <v>3918</v>
      </c>
      <c r="F426" s="524">
        <v>0.15</v>
      </c>
      <c r="G426" s="524"/>
      <c r="H426" s="524"/>
      <c r="I426" s="524"/>
      <c r="J426" s="524"/>
      <c r="K426" s="689">
        <v>47390</v>
      </c>
      <c r="L426" s="537"/>
    </row>
    <row r="427" spans="1:12">
      <c r="A427" s="524">
        <v>418</v>
      </c>
      <c r="B427" s="417" t="s">
        <v>4831</v>
      </c>
      <c r="C427" s="523" t="s">
        <v>4832</v>
      </c>
      <c r="D427" s="524" t="s">
        <v>4833</v>
      </c>
      <c r="E427" s="524" t="s">
        <v>3813</v>
      </c>
      <c r="F427" s="524">
        <v>0.2</v>
      </c>
      <c r="G427" s="524"/>
      <c r="H427" s="524"/>
      <c r="I427" s="524"/>
      <c r="J427" s="524"/>
      <c r="K427" s="692">
        <v>47818</v>
      </c>
      <c r="L427" s="537"/>
    </row>
    <row r="428" spans="1:12" ht="26.4">
      <c r="A428" s="524">
        <v>419</v>
      </c>
      <c r="B428" s="479" t="s">
        <v>3424</v>
      </c>
      <c r="C428" s="693" t="s">
        <v>3425</v>
      </c>
      <c r="D428" s="694" t="s">
        <v>3426</v>
      </c>
      <c r="E428" s="694" t="s">
        <v>3823</v>
      </c>
      <c r="F428" s="694">
        <v>0.15</v>
      </c>
      <c r="G428" s="524"/>
      <c r="H428" s="524"/>
      <c r="I428" s="524"/>
      <c r="J428" s="524"/>
      <c r="K428" s="689">
        <v>46438</v>
      </c>
      <c r="L428" s="537"/>
    </row>
    <row r="429" spans="1:12" ht="26.4">
      <c r="A429" s="524">
        <v>420</v>
      </c>
      <c r="B429" s="414" t="s">
        <v>546</v>
      </c>
      <c r="C429" s="523" t="s">
        <v>347</v>
      </c>
      <c r="D429" s="524" t="s">
        <v>547</v>
      </c>
      <c r="E429" s="524" t="s">
        <v>3870</v>
      </c>
      <c r="F429" s="524">
        <v>0.5</v>
      </c>
      <c r="G429" s="524"/>
      <c r="H429" s="524"/>
      <c r="I429" s="524"/>
      <c r="J429" s="524"/>
      <c r="K429" s="689">
        <v>44806</v>
      </c>
      <c r="L429" s="537"/>
    </row>
    <row r="430" spans="1:12">
      <c r="A430" s="524">
        <v>421</v>
      </c>
      <c r="B430" s="478" t="s">
        <v>4834</v>
      </c>
      <c r="C430" s="693" t="s">
        <v>429</v>
      </c>
      <c r="D430" s="694" t="s">
        <v>1063</v>
      </c>
      <c r="E430" s="694" t="s">
        <v>3813</v>
      </c>
      <c r="F430" s="694">
        <v>0.2</v>
      </c>
      <c r="G430" s="524"/>
      <c r="H430" s="524"/>
      <c r="I430" s="524"/>
      <c r="J430" s="524"/>
      <c r="K430" s="689">
        <v>47573</v>
      </c>
      <c r="L430" s="537"/>
    </row>
    <row r="431" spans="1:12">
      <c r="A431" s="524">
        <v>422</v>
      </c>
      <c r="B431" s="479" t="s">
        <v>3120</v>
      </c>
      <c r="C431" s="693" t="s">
        <v>413</v>
      </c>
      <c r="D431" s="694" t="s">
        <v>583</v>
      </c>
      <c r="E431" s="694" t="s">
        <v>3969</v>
      </c>
      <c r="F431" s="694">
        <v>0.1</v>
      </c>
      <c r="G431" s="524"/>
      <c r="H431" s="524"/>
      <c r="I431" s="524"/>
      <c r="J431" s="524"/>
      <c r="K431" s="689">
        <v>45079</v>
      </c>
      <c r="L431" s="537"/>
    </row>
    <row r="432" spans="1:12" ht="39.6">
      <c r="A432" s="524">
        <v>423</v>
      </c>
      <c r="B432" s="503" t="s">
        <v>3970</v>
      </c>
      <c r="C432" s="738" t="s">
        <v>2081</v>
      </c>
      <c r="D432" s="739" t="s">
        <v>3971</v>
      </c>
      <c r="E432" s="524" t="s">
        <v>3915</v>
      </c>
      <c r="F432" s="709" t="s">
        <v>3972</v>
      </c>
      <c r="G432" s="524"/>
      <c r="H432" s="524"/>
      <c r="I432" s="524"/>
      <c r="J432" s="524"/>
      <c r="K432" s="689">
        <v>46870</v>
      </c>
      <c r="L432" s="537"/>
    </row>
    <row r="433" spans="1:12" ht="26.4">
      <c r="A433" s="524">
        <v>424</v>
      </c>
      <c r="B433" s="503" t="s">
        <v>4835</v>
      </c>
      <c r="C433" s="738" t="s">
        <v>4836</v>
      </c>
      <c r="D433" s="739" t="s">
        <v>2267</v>
      </c>
      <c r="E433" s="524" t="s">
        <v>3736</v>
      </c>
      <c r="F433" s="709">
        <v>0.5</v>
      </c>
      <c r="G433" s="524"/>
      <c r="H433" s="524"/>
      <c r="I433" s="524"/>
      <c r="J433" s="524"/>
      <c r="K433" s="689">
        <v>47741</v>
      </c>
      <c r="L433" s="537"/>
    </row>
    <row r="434" spans="1:12">
      <c r="A434" s="524">
        <v>425</v>
      </c>
      <c r="B434" s="479" t="s">
        <v>3121</v>
      </c>
      <c r="C434" s="693" t="s">
        <v>347</v>
      </c>
      <c r="D434" s="694" t="s">
        <v>420</v>
      </c>
      <c r="E434" s="694" t="s">
        <v>3973</v>
      </c>
      <c r="F434" s="694" t="s">
        <v>3122</v>
      </c>
      <c r="G434" s="524"/>
      <c r="H434" s="524"/>
      <c r="I434" s="524"/>
      <c r="J434" s="524"/>
      <c r="K434" s="689">
        <v>46161</v>
      </c>
      <c r="L434" s="537"/>
    </row>
    <row r="435" spans="1:12" ht="39.6">
      <c r="A435" s="524">
        <v>426</v>
      </c>
      <c r="B435" s="414" t="s">
        <v>2265</v>
      </c>
      <c r="C435" s="523" t="s">
        <v>2266</v>
      </c>
      <c r="D435" s="524" t="s">
        <v>2267</v>
      </c>
      <c r="E435" s="524" t="s">
        <v>3827</v>
      </c>
      <c r="F435" s="524">
        <v>0.5</v>
      </c>
      <c r="G435" s="524"/>
      <c r="H435" s="524"/>
      <c r="I435" s="524"/>
      <c r="J435" s="524"/>
      <c r="K435" s="689">
        <v>44923</v>
      </c>
      <c r="L435" s="537"/>
    </row>
    <row r="436" spans="1:12">
      <c r="A436" s="524">
        <v>427</v>
      </c>
      <c r="B436" s="417" t="s">
        <v>4837</v>
      </c>
      <c r="C436" s="523" t="s">
        <v>789</v>
      </c>
      <c r="D436" s="524" t="s">
        <v>4838</v>
      </c>
      <c r="E436" s="524" t="s">
        <v>3813</v>
      </c>
      <c r="F436" s="524">
        <v>0.1</v>
      </c>
      <c r="G436" s="524"/>
      <c r="H436" s="524"/>
      <c r="I436" s="524"/>
      <c r="J436" s="524"/>
      <c r="K436" s="689">
        <v>47761</v>
      </c>
      <c r="L436" s="537"/>
    </row>
    <row r="437" spans="1:12">
      <c r="A437" s="524">
        <v>428</v>
      </c>
      <c r="B437" s="479" t="s">
        <v>3427</v>
      </c>
      <c r="C437" s="693" t="s">
        <v>338</v>
      </c>
      <c r="D437" s="694" t="s">
        <v>3428</v>
      </c>
      <c r="E437" s="694" t="s">
        <v>3709</v>
      </c>
      <c r="F437" s="694">
        <v>0.15</v>
      </c>
      <c r="G437" s="524"/>
      <c r="H437" s="524"/>
      <c r="I437" s="524"/>
      <c r="J437" s="524"/>
      <c r="K437" s="689">
        <v>46367</v>
      </c>
      <c r="L437" s="537"/>
    </row>
    <row r="438" spans="1:12">
      <c r="A438" s="524">
        <v>429</v>
      </c>
      <c r="B438" s="414" t="s">
        <v>2268</v>
      </c>
      <c r="C438" s="523" t="s">
        <v>488</v>
      </c>
      <c r="D438" s="491" t="s">
        <v>2269</v>
      </c>
      <c r="E438" s="491" t="s">
        <v>3766</v>
      </c>
      <c r="F438" s="524">
        <v>0.1</v>
      </c>
      <c r="G438" s="524"/>
      <c r="H438" s="524"/>
      <c r="I438" s="524"/>
      <c r="J438" s="524"/>
      <c r="K438" s="689">
        <v>45524</v>
      </c>
      <c r="L438" s="537"/>
    </row>
    <row r="439" spans="1:12" ht="39.6">
      <c r="A439" s="524">
        <v>430</v>
      </c>
      <c r="B439" s="417" t="s">
        <v>552</v>
      </c>
      <c r="C439" s="523" t="s">
        <v>491</v>
      </c>
      <c r="D439" s="524" t="s">
        <v>434</v>
      </c>
      <c r="E439" s="524" t="s">
        <v>3901</v>
      </c>
      <c r="F439" s="524" t="s">
        <v>3093</v>
      </c>
      <c r="G439" s="524"/>
      <c r="H439" s="524"/>
      <c r="I439" s="524"/>
      <c r="J439" s="524"/>
      <c r="K439" s="689">
        <v>47560</v>
      </c>
      <c r="L439" s="537"/>
    </row>
    <row r="440" spans="1:12" ht="26.4">
      <c r="A440" s="524">
        <v>431</v>
      </c>
      <c r="B440" s="414" t="s">
        <v>2270</v>
      </c>
      <c r="C440" s="523" t="s">
        <v>483</v>
      </c>
      <c r="D440" s="524" t="s">
        <v>434</v>
      </c>
      <c r="E440" s="524" t="s">
        <v>3918</v>
      </c>
      <c r="F440" s="524">
        <v>0.5</v>
      </c>
      <c r="G440" s="524"/>
      <c r="H440" s="524"/>
      <c r="I440" s="524"/>
      <c r="J440" s="524"/>
      <c r="K440" s="689">
        <v>44675</v>
      </c>
      <c r="L440" s="537"/>
    </row>
    <row r="441" spans="1:12">
      <c r="A441" s="524">
        <v>432</v>
      </c>
      <c r="B441" s="417" t="s">
        <v>553</v>
      </c>
      <c r="C441" s="523" t="s">
        <v>554</v>
      </c>
      <c r="D441" s="524" t="s">
        <v>555</v>
      </c>
      <c r="E441" s="524" t="s">
        <v>3974</v>
      </c>
      <c r="F441" s="524">
        <v>12</v>
      </c>
      <c r="G441" s="524"/>
      <c r="H441" s="524"/>
      <c r="I441" s="524"/>
      <c r="J441" s="524"/>
      <c r="K441" s="689">
        <v>47578</v>
      </c>
      <c r="L441" s="537"/>
    </row>
    <row r="442" spans="1:12">
      <c r="A442" s="524">
        <v>433</v>
      </c>
      <c r="B442" s="414" t="s">
        <v>2271</v>
      </c>
      <c r="C442" s="523" t="s">
        <v>491</v>
      </c>
      <c r="D442" s="524" t="s">
        <v>2272</v>
      </c>
      <c r="E442" s="524" t="s">
        <v>3709</v>
      </c>
      <c r="F442" s="524">
        <v>0.2</v>
      </c>
      <c r="G442" s="524"/>
      <c r="H442" s="524"/>
      <c r="I442" s="524"/>
      <c r="J442" s="524"/>
      <c r="K442" s="689">
        <v>45079</v>
      </c>
      <c r="L442" s="537"/>
    </row>
    <row r="443" spans="1:12" ht="39.6">
      <c r="A443" s="524">
        <v>434</v>
      </c>
      <c r="B443" s="478" t="s">
        <v>3123</v>
      </c>
      <c r="C443" s="693" t="s">
        <v>3124</v>
      </c>
      <c r="D443" s="694" t="s">
        <v>3125</v>
      </c>
      <c r="E443" s="694" t="s">
        <v>3975</v>
      </c>
      <c r="F443" s="694" t="s">
        <v>3126</v>
      </c>
      <c r="G443" s="524"/>
      <c r="H443" s="524"/>
      <c r="I443" s="524"/>
      <c r="J443" s="524"/>
      <c r="K443" s="689">
        <v>46118</v>
      </c>
      <c r="L443" s="537"/>
    </row>
    <row r="444" spans="1:12" ht="26.4">
      <c r="A444" s="524">
        <v>435</v>
      </c>
      <c r="B444" s="479" t="s">
        <v>3429</v>
      </c>
      <c r="C444" s="693" t="s">
        <v>3430</v>
      </c>
      <c r="D444" s="694" t="s">
        <v>3431</v>
      </c>
      <c r="E444" s="694" t="s">
        <v>3726</v>
      </c>
      <c r="F444" s="694">
        <v>0.5</v>
      </c>
      <c r="G444" s="524"/>
      <c r="H444" s="524"/>
      <c r="I444" s="524"/>
      <c r="J444" s="524"/>
      <c r="K444" s="689">
        <v>46697</v>
      </c>
      <c r="L444" s="537"/>
    </row>
    <row r="445" spans="1:12" ht="26.4">
      <c r="A445" s="524">
        <v>436</v>
      </c>
      <c r="B445" s="417" t="s">
        <v>3976</v>
      </c>
      <c r="C445" s="523" t="s">
        <v>3977</v>
      </c>
      <c r="D445" s="524" t="s">
        <v>3978</v>
      </c>
      <c r="E445" s="524" t="s">
        <v>3776</v>
      </c>
      <c r="F445" s="524" t="s">
        <v>2276</v>
      </c>
      <c r="G445" s="524"/>
      <c r="H445" s="524"/>
      <c r="I445" s="524"/>
      <c r="J445" s="524"/>
      <c r="K445" s="689">
        <v>47322</v>
      </c>
      <c r="L445" s="537"/>
    </row>
    <row r="446" spans="1:12" ht="26.4">
      <c r="A446" s="524">
        <v>437</v>
      </c>
      <c r="B446" s="417" t="s">
        <v>2273</v>
      </c>
      <c r="C446" s="523" t="s">
        <v>2274</v>
      </c>
      <c r="D446" s="524" t="s">
        <v>2275</v>
      </c>
      <c r="E446" s="524" t="s">
        <v>3773</v>
      </c>
      <c r="F446" s="524" t="s">
        <v>2276</v>
      </c>
      <c r="G446" s="524"/>
      <c r="H446" s="524"/>
      <c r="I446" s="524"/>
      <c r="J446" s="524"/>
      <c r="K446" s="689">
        <v>44571</v>
      </c>
      <c r="L446" s="537"/>
    </row>
    <row r="447" spans="1:12">
      <c r="A447" s="524">
        <v>438</v>
      </c>
      <c r="B447" s="359" t="s">
        <v>3979</v>
      </c>
      <c r="C447" s="738" t="s">
        <v>405</v>
      </c>
      <c r="D447" s="739" t="s">
        <v>481</v>
      </c>
      <c r="E447" s="524" t="s">
        <v>3767</v>
      </c>
      <c r="F447" s="709">
        <v>1</v>
      </c>
      <c r="G447" s="524"/>
      <c r="H447" s="524"/>
      <c r="I447" s="524"/>
      <c r="J447" s="524"/>
      <c r="K447" s="689">
        <v>46883</v>
      </c>
      <c r="L447" s="537"/>
    </row>
    <row r="448" spans="1:12">
      <c r="A448" s="524">
        <v>439</v>
      </c>
      <c r="B448" s="414" t="s">
        <v>3361</v>
      </c>
      <c r="C448" s="523" t="s">
        <v>321</v>
      </c>
      <c r="D448" s="524" t="s">
        <v>495</v>
      </c>
      <c r="E448" s="524" t="s">
        <v>3767</v>
      </c>
      <c r="F448" s="524">
        <v>0.05</v>
      </c>
      <c r="G448" s="524"/>
      <c r="H448" s="524"/>
      <c r="I448" s="524"/>
      <c r="J448" s="524"/>
      <c r="K448" s="689">
        <v>46411</v>
      </c>
      <c r="L448" s="537"/>
    </row>
    <row r="449" spans="1:12">
      <c r="A449" s="524">
        <v>440</v>
      </c>
      <c r="B449" s="414" t="s">
        <v>2277</v>
      </c>
      <c r="C449" s="523" t="s">
        <v>556</v>
      </c>
      <c r="D449" s="524" t="s">
        <v>415</v>
      </c>
      <c r="E449" s="524" t="s">
        <v>3818</v>
      </c>
      <c r="F449" s="524">
        <v>0.02</v>
      </c>
      <c r="G449" s="524"/>
      <c r="H449" s="524"/>
      <c r="I449" s="524"/>
      <c r="J449" s="524"/>
      <c r="K449" s="689">
        <v>46727</v>
      </c>
      <c r="L449" s="537"/>
    </row>
    <row r="450" spans="1:12" ht="26.4">
      <c r="A450" s="524">
        <v>441</v>
      </c>
      <c r="B450" s="417" t="s">
        <v>557</v>
      </c>
      <c r="C450" s="523" t="s">
        <v>405</v>
      </c>
      <c r="D450" s="524" t="s">
        <v>481</v>
      </c>
      <c r="E450" s="524" t="s">
        <v>3943</v>
      </c>
      <c r="F450" s="524">
        <v>0.5</v>
      </c>
      <c r="G450" s="524"/>
      <c r="H450" s="524"/>
      <c r="I450" s="524"/>
      <c r="J450" s="524"/>
      <c r="K450" s="689">
        <v>47244</v>
      </c>
      <c r="L450" s="537"/>
    </row>
    <row r="451" spans="1:12">
      <c r="A451" s="524">
        <v>442</v>
      </c>
      <c r="B451" s="414" t="s">
        <v>2278</v>
      </c>
      <c r="C451" s="523" t="s">
        <v>488</v>
      </c>
      <c r="D451" s="524" t="s">
        <v>2230</v>
      </c>
      <c r="E451" s="524" t="s">
        <v>3888</v>
      </c>
      <c r="F451" s="524">
        <v>0.8</v>
      </c>
      <c r="G451" s="524"/>
      <c r="H451" s="524"/>
      <c r="I451" s="524"/>
      <c r="J451" s="524"/>
      <c r="K451" s="689">
        <v>45060</v>
      </c>
      <c r="L451" s="537"/>
    </row>
    <row r="452" spans="1:12" ht="39.6">
      <c r="A452" s="524">
        <v>443</v>
      </c>
      <c r="B452" s="414" t="s">
        <v>558</v>
      </c>
      <c r="C452" s="523" t="s">
        <v>318</v>
      </c>
      <c r="D452" s="524" t="s">
        <v>559</v>
      </c>
      <c r="E452" s="524" t="s">
        <v>3981</v>
      </c>
      <c r="F452" s="524">
        <v>0.5</v>
      </c>
      <c r="G452" s="524"/>
      <c r="H452" s="524"/>
      <c r="I452" s="524"/>
      <c r="J452" s="524"/>
      <c r="K452" s="689">
        <v>44830</v>
      </c>
      <c r="L452" s="537"/>
    </row>
    <row r="453" spans="1:12" ht="26.4">
      <c r="A453" s="524">
        <v>444</v>
      </c>
      <c r="B453" s="414" t="s">
        <v>560</v>
      </c>
      <c r="C453" s="523" t="s">
        <v>541</v>
      </c>
      <c r="D453" s="524" t="s">
        <v>561</v>
      </c>
      <c r="E453" s="524" t="s">
        <v>3982</v>
      </c>
      <c r="F453" s="524">
        <v>0.5</v>
      </c>
      <c r="G453" s="524"/>
      <c r="H453" s="524"/>
      <c r="I453" s="524"/>
      <c r="J453" s="524"/>
      <c r="K453" s="689">
        <v>45962</v>
      </c>
      <c r="L453" s="537"/>
    </row>
    <row r="454" spans="1:12" ht="39.6">
      <c r="A454" s="524">
        <v>445</v>
      </c>
      <c r="B454" s="690" t="s">
        <v>563</v>
      </c>
      <c r="C454" s="523" t="s">
        <v>347</v>
      </c>
      <c r="D454" s="524" t="s">
        <v>424</v>
      </c>
      <c r="E454" s="524" t="s">
        <v>3983</v>
      </c>
      <c r="F454" s="524">
        <v>0.1</v>
      </c>
      <c r="G454" s="524"/>
      <c r="H454" s="524"/>
      <c r="I454" s="524"/>
      <c r="J454" s="524"/>
      <c r="K454" s="689">
        <v>47585</v>
      </c>
      <c r="L454" s="537"/>
    </row>
    <row r="455" spans="1:12">
      <c r="A455" s="524">
        <v>446</v>
      </c>
      <c r="B455" s="417" t="s">
        <v>2280</v>
      </c>
      <c r="C455" s="523" t="s">
        <v>405</v>
      </c>
      <c r="D455" s="524" t="s">
        <v>481</v>
      </c>
      <c r="E455" s="524" t="s">
        <v>3773</v>
      </c>
      <c r="F455" s="524">
        <v>0.5</v>
      </c>
      <c r="G455" s="524"/>
      <c r="H455" s="524"/>
      <c r="I455" s="524"/>
      <c r="J455" s="524"/>
      <c r="K455" s="689">
        <v>44760</v>
      </c>
      <c r="L455" s="537"/>
    </row>
    <row r="456" spans="1:12" ht="39.6">
      <c r="A456" s="524">
        <v>447</v>
      </c>
      <c r="B456" s="414" t="s">
        <v>2281</v>
      </c>
      <c r="C456" s="523" t="s">
        <v>2282</v>
      </c>
      <c r="D456" s="524" t="s">
        <v>2079</v>
      </c>
      <c r="E456" s="524" t="s">
        <v>3984</v>
      </c>
      <c r="F456" s="524">
        <v>2.5000000000000001E-2</v>
      </c>
      <c r="G456" s="524"/>
      <c r="H456" s="524"/>
      <c r="I456" s="524"/>
      <c r="J456" s="524"/>
      <c r="K456" s="689">
        <v>45353</v>
      </c>
      <c r="L456" s="537"/>
    </row>
    <row r="457" spans="1:12" ht="52.8">
      <c r="A457" s="524">
        <v>448</v>
      </c>
      <c r="B457" s="414" t="s">
        <v>2283</v>
      </c>
      <c r="C457" s="523" t="s">
        <v>473</v>
      </c>
      <c r="D457" s="524" t="s">
        <v>564</v>
      </c>
      <c r="E457" s="524" t="s">
        <v>3912</v>
      </c>
      <c r="F457" s="524">
        <v>0.125</v>
      </c>
      <c r="G457" s="524"/>
      <c r="H457" s="524"/>
      <c r="I457" s="524"/>
      <c r="J457" s="524"/>
      <c r="K457" s="689">
        <v>45117</v>
      </c>
      <c r="L457" s="537"/>
    </row>
    <row r="458" spans="1:12" ht="26.4">
      <c r="A458" s="524">
        <v>449</v>
      </c>
      <c r="B458" s="414" t="s">
        <v>565</v>
      </c>
      <c r="C458" s="523" t="s">
        <v>347</v>
      </c>
      <c r="D458" s="524" t="s">
        <v>566</v>
      </c>
      <c r="E458" s="524" t="s">
        <v>3985</v>
      </c>
      <c r="F458" s="524">
        <v>0.15</v>
      </c>
      <c r="G458" s="524"/>
      <c r="H458" s="524"/>
      <c r="I458" s="524"/>
      <c r="J458" s="524"/>
      <c r="K458" s="689">
        <v>47072</v>
      </c>
      <c r="L458" s="537"/>
    </row>
    <row r="459" spans="1:12">
      <c r="A459" s="524">
        <v>450</v>
      </c>
      <c r="B459" s="414" t="s">
        <v>2284</v>
      </c>
      <c r="C459" s="523" t="s">
        <v>318</v>
      </c>
      <c r="D459" s="524" t="s">
        <v>559</v>
      </c>
      <c r="E459" s="524" t="s">
        <v>3913</v>
      </c>
      <c r="F459" s="524">
        <v>0.5</v>
      </c>
      <c r="G459" s="524"/>
      <c r="H459" s="524"/>
      <c r="I459" s="524"/>
      <c r="J459" s="524"/>
      <c r="K459" s="689">
        <v>44766</v>
      </c>
      <c r="L459" s="537"/>
    </row>
    <row r="460" spans="1:12" ht="26.4">
      <c r="A460" s="524">
        <v>451</v>
      </c>
      <c r="B460" s="414" t="s">
        <v>2285</v>
      </c>
      <c r="C460" s="523" t="s">
        <v>2261</v>
      </c>
      <c r="D460" s="524" t="s">
        <v>2262</v>
      </c>
      <c r="E460" s="524" t="s">
        <v>3864</v>
      </c>
      <c r="F460" s="524">
        <v>0.6</v>
      </c>
      <c r="G460" s="524"/>
      <c r="H460" s="524"/>
      <c r="I460" s="524"/>
      <c r="J460" s="524"/>
      <c r="K460" s="689">
        <v>45900</v>
      </c>
      <c r="L460" s="537"/>
    </row>
    <row r="461" spans="1:12">
      <c r="A461" s="524">
        <v>452</v>
      </c>
      <c r="B461" s="417" t="s">
        <v>567</v>
      </c>
      <c r="C461" s="523" t="s">
        <v>347</v>
      </c>
      <c r="D461" s="524" t="s">
        <v>566</v>
      </c>
      <c r="E461" s="524" t="s">
        <v>3773</v>
      </c>
      <c r="F461" s="524">
        <v>0.2</v>
      </c>
      <c r="G461" s="524"/>
      <c r="H461" s="524"/>
      <c r="I461" s="524"/>
      <c r="J461" s="524"/>
      <c r="K461" s="689">
        <v>47558</v>
      </c>
      <c r="L461" s="537"/>
    </row>
    <row r="462" spans="1:12" ht="26.4">
      <c r="A462" s="524">
        <v>453</v>
      </c>
      <c r="B462" s="417" t="s">
        <v>568</v>
      </c>
      <c r="C462" s="523" t="s">
        <v>405</v>
      </c>
      <c r="D462" s="524" t="s">
        <v>464</v>
      </c>
      <c r="E462" s="524" t="s">
        <v>3916</v>
      </c>
      <c r="F462" s="524">
        <v>1</v>
      </c>
      <c r="G462" s="524"/>
      <c r="H462" s="524"/>
      <c r="I462" s="524"/>
      <c r="J462" s="524"/>
      <c r="K462" s="689">
        <v>47763</v>
      </c>
      <c r="L462" s="537"/>
    </row>
    <row r="463" spans="1:12">
      <c r="A463" s="524">
        <v>454</v>
      </c>
      <c r="B463" s="714" t="s">
        <v>3432</v>
      </c>
      <c r="C463" s="693" t="s">
        <v>488</v>
      </c>
      <c r="D463" s="694" t="s">
        <v>2230</v>
      </c>
      <c r="E463" s="694" t="s">
        <v>3776</v>
      </c>
      <c r="F463" s="694">
        <v>0.8</v>
      </c>
      <c r="G463" s="524"/>
      <c r="H463" s="524"/>
      <c r="I463" s="524"/>
      <c r="J463" s="524"/>
      <c r="K463" s="692">
        <v>47442</v>
      </c>
      <c r="L463" s="537"/>
    </row>
    <row r="464" spans="1:12">
      <c r="A464" s="524">
        <v>455</v>
      </c>
      <c r="B464" s="414" t="s">
        <v>2287</v>
      </c>
      <c r="C464" s="523" t="s">
        <v>338</v>
      </c>
      <c r="D464" s="524" t="s">
        <v>2095</v>
      </c>
      <c r="E464" s="524" t="s">
        <v>3986</v>
      </c>
      <c r="F464" s="524">
        <v>0.02</v>
      </c>
      <c r="G464" s="524"/>
      <c r="H464" s="524"/>
      <c r="I464" s="524"/>
      <c r="J464" s="524"/>
      <c r="K464" s="689">
        <v>45279</v>
      </c>
      <c r="L464" s="537"/>
    </row>
    <row r="465" spans="1:12">
      <c r="A465" s="524">
        <v>456</v>
      </c>
      <c r="B465" s="414" t="s">
        <v>2288</v>
      </c>
      <c r="C465" s="523" t="s">
        <v>413</v>
      </c>
      <c r="D465" s="524" t="s">
        <v>2279</v>
      </c>
      <c r="E465" s="524" t="s">
        <v>3872</v>
      </c>
      <c r="F465" s="524">
        <v>0.4</v>
      </c>
      <c r="G465" s="524"/>
      <c r="H465" s="524"/>
      <c r="I465" s="524"/>
      <c r="J465" s="524"/>
      <c r="K465" s="689">
        <v>45059</v>
      </c>
      <c r="L465" s="537"/>
    </row>
    <row r="466" spans="1:12">
      <c r="A466" s="524">
        <v>457</v>
      </c>
      <c r="B466" s="690" t="s">
        <v>569</v>
      </c>
      <c r="C466" s="523" t="s">
        <v>321</v>
      </c>
      <c r="D466" s="524" t="s">
        <v>319</v>
      </c>
      <c r="E466" s="524" t="s">
        <v>3773</v>
      </c>
      <c r="F466" s="524">
        <v>0.05</v>
      </c>
      <c r="G466" s="524"/>
      <c r="H466" s="524"/>
      <c r="I466" s="524"/>
      <c r="J466" s="524"/>
      <c r="K466" s="692">
        <v>47462</v>
      </c>
      <c r="L466" s="537"/>
    </row>
    <row r="467" spans="1:12">
      <c r="A467" s="524">
        <v>458</v>
      </c>
      <c r="B467" s="417" t="s">
        <v>2289</v>
      </c>
      <c r="C467" s="523" t="s">
        <v>2185</v>
      </c>
      <c r="D467" s="524" t="s">
        <v>2264</v>
      </c>
      <c r="E467" s="524" t="s">
        <v>3748</v>
      </c>
      <c r="F467" s="524">
        <v>7.0000000000000007E-2</v>
      </c>
      <c r="G467" s="524"/>
      <c r="H467" s="524"/>
      <c r="I467" s="524"/>
      <c r="J467" s="524"/>
      <c r="K467" s="692">
        <v>45774</v>
      </c>
      <c r="L467" s="537"/>
    </row>
    <row r="468" spans="1:12" ht="26.4">
      <c r="A468" s="524">
        <v>459</v>
      </c>
      <c r="B468" s="503" t="s">
        <v>3987</v>
      </c>
      <c r="C468" s="738" t="s">
        <v>3988</v>
      </c>
      <c r="D468" s="739" t="s">
        <v>3118</v>
      </c>
      <c r="E468" s="739" t="s">
        <v>3736</v>
      </c>
      <c r="F468" s="709">
        <v>0.75</v>
      </c>
      <c r="G468" s="524"/>
      <c r="H468" s="524"/>
      <c r="I468" s="524"/>
      <c r="J468" s="524"/>
      <c r="K468" s="689">
        <v>46893</v>
      </c>
      <c r="L468" s="537"/>
    </row>
    <row r="469" spans="1:12" ht="26.4">
      <c r="A469" s="524">
        <v>460</v>
      </c>
      <c r="B469" s="359" t="s">
        <v>3989</v>
      </c>
      <c r="C469" s="738" t="s">
        <v>488</v>
      </c>
      <c r="D469" s="739" t="s">
        <v>2269</v>
      </c>
      <c r="E469" s="739" t="s">
        <v>3736</v>
      </c>
      <c r="F469" s="709">
        <v>0.18</v>
      </c>
      <c r="G469" s="524"/>
      <c r="H469" s="524"/>
      <c r="I469" s="524"/>
      <c r="J469" s="524"/>
      <c r="K469" s="689">
        <v>47169</v>
      </c>
      <c r="L469" s="537"/>
    </row>
    <row r="470" spans="1:12" ht="26.4">
      <c r="A470" s="524">
        <v>461</v>
      </c>
      <c r="B470" s="359" t="s">
        <v>4839</v>
      </c>
      <c r="C470" s="738" t="s">
        <v>338</v>
      </c>
      <c r="D470" s="739" t="s">
        <v>4840</v>
      </c>
      <c r="E470" s="739" t="s">
        <v>4358</v>
      </c>
      <c r="F470" s="524">
        <v>0.13</v>
      </c>
      <c r="G470" s="524"/>
      <c r="H470" s="524"/>
      <c r="I470" s="524"/>
      <c r="J470" s="524"/>
      <c r="K470" s="689">
        <v>46279</v>
      </c>
      <c r="L470" s="537"/>
    </row>
    <row r="471" spans="1:12" ht="39.6">
      <c r="A471" s="524">
        <v>462</v>
      </c>
      <c r="B471" s="479" t="s">
        <v>4841</v>
      </c>
      <c r="C471" s="693" t="s">
        <v>405</v>
      </c>
      <c r="D471" s="694" t="s">
        <v>481</v>
      </c>
      <c r="E471" s="694" t="s">
        <v>4842</v>
      </c>
      <c r="F471" s="694">
        <v>0.5</v>
      </c>
      <c r="G471" s="524"/>
      <c r="H471" s="524"/>
      <c r="I471" s="524"/>
      <c r="J471" s="524"/>
      <c r="K471" s="689">
        <v>47722</v>
      </c>
      <c r="L471" s="537"/>
    </row>
    <row r="472" spans="1:12" ht="26.4">
      <c r="A472" s="524">
        <v>463</v>
      </c>
      <c r="B472" s="414" t="s">
        <v>2106</v>
      </c>
      <c r="C472" s="523" t="s">
        <v>315</v>
      </c>
      <c r="D472" s="524" t="s">
        <v>2092</v>
      </c>
      <c r="E472" s="524" t="s">
        <v>3777</v>
      </c>
      <c r="F472" s="524">
        <v>0.04</v>
      </c>
      <c r="G472" s="524"/>
      <c r="H472" s="524"/>
      <c r="I472" s="524"/>
      <c r="J472" s="524"/>
      <c r="K472" s="689">
        <v>44908</v>
      </c>
      <c r="L472" s="537"/>
    </row>
    <row r="473" spans="1:12" ht="26.4">
      <c r="A473" s="524">
        <v>464</v>
      </c>
      <c r="B473" s="414" t="s">
        <v>2290</v>
      </c>
      <c r="C473" s="523" t="s">
        <v>515</v>
      </c>
      <c r="D473" s="524" t="s">
        <v>2291</v>
      </c>
      <c r="E473" s="524" t="s">
        <v>3990</v>
      </c>
      <c r="F473" s="524">
        <v>0.15</v>
      </c>
      <c r="G473" s="524"/>
      <c r="H473" s="524"/>
      <c r="I473" s="524"/>
      <c r="J473" s="524"/>
      <c r="K473" s="689">
        <v>45858</v>
      </c>
      <c r="L473" s="537"/>
    </row>
    <row r="474" spans="1:12" ht="26.4">
      <c r="A474" s="524">
        <v>465</v>
      </c>
      <c r="B474" s="744" t="s">
        <v>3778</v>
      </c>
      <c r="C474" s="725" t="s">
        <v>315</v>
      </c>
      <c r="D474" s="726" t="s">
        <v>2092</v>
      </c>
      <c r="E474" s="726" t="s">
        <v>3779</v>
      </c>
      <c r="F474" s="726">
        <v>0.04</v>
      </c>
      <c r="G474" s="524"/>
      <c r="H474" s="524"/>
      <c r="I474" s="524"/>
      <c r="J474" s="524"/>
      <c r="K474" s="689">
        <v>46841</v>
      </c>
      <c r="L474" s="537"/>
    </row>
    <row r="475" spans="1:12">
      <c r="A475" s="524">
        <v>466</v>
      </c>
      <c r="B475" s="414" t="s">
        <v>570</v>
      </c>
      <c r="C475" s="523" t="s">
        <v>556</v>
      </c>
      <c r="D475" s="524" t="s">
        <v>519</v>
      </c>
      <c r="E475" s="524" t="s">
        <v>3706</v>
      </c>
      <c r="F475" s="524">
        <v>4</v>
      </c>
      <c r="G475" s="524"/>
      <c r="H475" s="524"/>
      <c r="I475" s="524"/>
      <c r="J475" s="524"/>
      <c r="K475" s="689">
        <v>44729</v>
      </c>
      <c r="L475" s="537"/>
    </row>
    <row r="476" spans="1:12" ht="26.4">
      <c r="A476" s="524">
        <v>467</v>
      </c>
      <c r="B476" s="414" t="s">
        <v>2292</v>
      </c>
      <c r="C476" s="523" t="s">
        <v>405</v>
      </c>
      <c r="D476" s="524" t="s">
        <v>481</v>
      </c>
      <c r="E476" s="524" t="s">
        <v>3991</v>
      </c>
      <c r="F476" s="524">
        <v>0.5</v>
      </c>
      <c r="G476" s="524"/>
      <c r="H476" s="524"/>
      <c r="I476" s="524"/>
      <c r="J476" s="524"/>
      <c r="K476" s="689">
        <v>44949</v>
      </c>
      <c r="L476" s="537"/>
    </row>
    <row r="477" spans="1:12">
      <c r="A477" s="524">
        <v>468</v>
      </c>
      <c r="B477" s="479" t="s">
        <v>4843</v>
      </c>
      <c r="C477" s="693" t="s">
        <v>347</v>
      </c>
      <c r="D477" s="694" t="s">
        <v>2212</v>
      </c>
      <c r="E477" s="694" t="s">
        <v>3935</v>
      </c>
      <c r="F477" s="694">
        <v>0.1</v>
      </c>
      <c r="G477" s="524"/>
      <c r="H477" s="524"/>
      <c r="I477" s="524"/>
      <c r="J477" s="524"/>
      <c r="K477" s="689">
        <v>47050</v>
      </c>
      <c r="L477" s="537"/>
    </row>
    <row r="478" spans="1:12" ht="26.4">
      <c r="A478" s="524">
        <v>469</v>
      </c>
      <c r="B478" s="359" t="s">
        <v>3992</v>
      </c>
      <c r="C478" s="738" t="s">
        <v>411</v>
      </c>
      <c r="D478" s="739" t="s">
        <v>3993</v>
      </c>
      <c r="E478" s="739" t="s">
        <v>3726</v>
      </c>
      <c r="F478" s="709">
        <v>0.5</v>
      </c>
      <c r="G478" s="524"/>
      <c r="H478" s="524"/>
      <c r="I478" s="524"/>
      <c r="J478" s="524"/>
      <c r="K478" s="689">
        <v>46910</v>
      </c>
      <c r="L478" s="537"/>
    </row>
    <row r="479" spans="1:12" ht="26.4">
      <c r="A479" s="524">
        <v>470</v>
      </c>
      <c r="B479" s="417" t="s">
        <v>3994</v>
      </c>
      <c r="C479" s="523" t="s">
        <v>418</v>
      </c>
      <c r="D479" s="524" t="s">
        <v>571</v>
      </c>
      <c r="E479" s="524" t="s">
        <v>3918</v>
      </c>
      <c r="F479" s="524">
        <v>0.6</v>
      </c>
      <c r="G479" s="524"/>
      <c r="H479" s="524"/>
      <c r="I479" s="524"/>
      <c r="J479" s="524"/>
      <c r="K479" s="689">
        <v>47149</v>
      </c>
      <c r="L479" s="537"/>
    </row>
    <row r="480" spans="1:12" ht="26.4">
      <c r="A480" s="524">
        <v>471</v>
      </c>
      <c r="B480" s="417" t="s">
        <v>572</v>
      </c>
      <c r="C480" s="523" t="s">
        <v>556</v>
      </c>
      <c r="D480" s="524" t="s">
        <v>551</v>
      </c>
      <c r="E480" s="524" t="s">
        <v>3995</v>
      </c>
      <c r="F480" s="524" t="s">
        <v>4844</v>
      </c>
      <c r="G480" s="524"/>
      <c r="H480" s="524"/>
      <c r="I480" s="524"/>
      <c r="J480" s="524"/>
      <c r="K480" s="692">
        <v>47240</v>
      </c>
      <c r="L480" s="537"/>
    </row>
    <row r="481" spans="1:12" ht="26.4">
      <c r="A481" s="524">
        <v>472</v>
      </c>
      <c r="B481" s="417" t="s">
        <v>573</v>
      </c>
      <c r="C481" s="523" t="s">
        <v>413</v>
      </c>
      <c r="D481" s="524" t="s">
        <v>416</v>
      </c>
      <c r="E481" s="524" t="s">
        <v>3749</v>
      </c>
      <c r="F481" s="524" t="s">
        <v>2179</v>
      </c>
      <c r="G481" s="524"/>
      <c r="H481" s="524"/>
      <c r="I481" s="524"/>
      <c r="J481" s="524"/>
      <c r="K481" s="689">
        <v>46833</v>
      </c>
      <c r="L481" s="537"/>
    </row>
    <row r="482" spans="1:12">
      <c r="A482" s="524">
        <v>473</v>
      </c>
      <c r="B482" s="713" t="s">
        <v>574</v>
      </c>
      <c r="C482" s="523" t="s">
        <v>413</v>
      </c>
      <c r="D482" s="524" t="s">
        <v>416</v>
      </c>
      <c r="E482" s="524" t="s">
        <v>3818</v>
      </c>
      <c r="F482" s="524">
        <v>0.1</v>
      </c>
      <c r="G482" s="524"/>
      <c r="H482" s="524"/>
      <c r="I482" s="524"/>
      <c r="J482" s="524"/>
      <c r="K482" s="692">
        <v>47628</v>
      </c>
      <c r="L482" s="537"/>
    </row>
    <row r="483" spans="1:12">
      <c r="A483" s="524">
        <v>474</v>
      </c>
      <c r="B483" s="690" t="s">
        <v>2293</v>
      </c>
      <c r="C483" s="523" t="s">
        <v>2294</v>
      </c>
      <c r="D483" s="524" t="s">
        <v>1056</v>
      </c>
      <c r="E483" s="524" t="s">
        <v>3714</v>
      </c>
      <c r="F483" s="524">
        <v>7.0000000000000007E-2</v>
      </c>
      <c r="G483" s="524"/>
      <c r="H483" s="524"/>
      <c r="I483" s="524"/>
      <c r="J483" s="524"/>
      <c r="K483" s="689">
        <v>45347</v>
      </c>
      <c r="L483" s="537"/>
    </row>
    <row r="484" spans="1:12" ht="26.4">
      <c r="A484" s="524">
        <v>475</v>
      </c>
      <c r="B484" s="414" t="s">
        <v>1064</v>
      </c>
      <c r="C484" s="523" t="s">
        <v>413</v>
      </c>
      <c r="D484" s="524" t="s">
        <v>1056</v>
      </c>
      <c r="E484" s="524" t="s">
        <v>3996</v>
      </c>
      <c r="F484" s="524">
        <v>7.0000000000000007E-2</v>
      </c>
      <c r="G484" s="524"/>
      <c r="H484" s="524"/>
      <c r="I484" s="524"/>
      <c r="J484" s="524"/>
      <c r="K484" s="689">
        <v>44247</v>
      </c>
      <c r="L484" s="537"/>
    </row>
    <row r="485" spans="1:12" ht="26.4">
      <c r="A485" s="524">
        <v>476</v>
      </c>
      <c r="B485" s="414" t="s">
        <v>3997</v>
      </c>
      <c r="C485" s="745" t="s">
        <v>425</v>
      </c>
      <c r="D485" s="524" t="s">
        <v>2190</v>
      </c>
      <c r="E485" s="524" t="s">
        <v>3998</v>
      </c>
      <c r="F485" s="524" t="s">
        <v>2298</v>
      </c>
      <c r="G485" s="524"/>
      <c r="H485" s="524"/>
      <c r="I485" s="524"/>
      <c r="J485" s="524"/>
      <c r="K485" s="689">
        <v>47391</v>
      </c>
      <c r="L485" s="537"/>
    </row>
    <row r="486" spans="1:12" ht="26.4">
      <c r="A486" s="524">
        <v>477</v>
      </c>
      <c r="B486" s="414" t="s">
        <v>2295</v>
      </c>
      <c r="C486" s="523" t="s">
        <v>418</v>
      </c>
      <c r="D486" s="524" t="s">
        <v>571</v>
      </c>
      <c r="E486" s="524" t="s">
        <v>3999</v>
      </c>
      <c r="F486" s="524">
        <v>0.6</v>
      </c>
      <c r="G486" s="524"/>
      <c r="H486" s="524"/>
      <c r="I486" s="524"/>
      <c r="J486" s="524"/>
      <c r="K486" s="689">
        <v>44675</v>
      </c>
      <c r="L486" s="537"/>
    </row>
    <row r="487" spans="1:12">
      <c r="A487" s="524">
        <v>478</v>
      </c>
      <c r="B487" s="414" t="s">
        <v>2296</v>
      </c>
      <c r="C487" s="523" t="s">
        <v>2297</v>
      </c>
      <c r="D487" s="524" t="s">
        <v>2105</v>
      </c>
      <c r="E487" s="524" t="s">
        <v>3706</v>
      </c>
      <c r="F487" s="524">
        <v>10</v>
      </c>
      <c r="G487" s="524"/>
      <c r="H487" s="524"/>
      <c r="I487" s="524"/>
      <c r="J487" s="524"/>
      <c r="K487" s="689">
        <v>47600</v>
      </c>
      <c r="L487" s="537"/>
    </row>
    <row r="488" spans="1:12" ht="15.6">
      <c r="A488" s="524">
        <v>479</v>
      </c>
      <c r="B488" s="414" t="s">
        <v>575</v>
      </c>
      <c r="C488" s="523" t="s">
        <v>425</v>
      </c>
      <c r="D488" s="524" t="s">
        <v>426</v>
      </c>
      <c r="E488" s="524" t="s">
        <v>3934</v>
      </c>
      <c r="F488" s="524" t="s">
        <v>2182</v>
      </c>
      <c r="G488" s="524"/>
      <c r="H488" s="524"/>
      <c r="I488" s="524"/>
      <c r="J488" s="524"/>
      <c r="K488" s="689">
        <v>47180</v>
      </c>
      <c r="L488" s="537"/>
    </row>
    <row r="489" spans="1:12" ht="26.4">
      <c r="A489" s="524">
        <v>480</v>
      </c>
      <c r="B489" s="414" t="s">
        <v>576</v>
      </c>
      <c r="C489" s="523" t="s">
        <v>425</v>
      </c>
      <c r="D489" s="524" t="s">
        <v>426</v>
      </c>
      <c r="E489" s="524" t="s">
        <v>4000</v>
      </c>
      <c r="F489" s="524" t="s">
        <v>2242</v>
      </c>
      <c r="G489" s="524"/>
      <c r="H489" s="524"/>
      <c r="I489" s="524"/>
      <c r="J489" s="524"/>
      <c r="K489" s="689">
        <v>47020</v>
      </c>
      <c r="L489" s="537"/>
    </row>
    <row r="490" spans="1:12" ht="26.4">
      <c r="A490" s="524">
        <v>481</v>
      </c>
      <c r="B490" s="414" t="s">
        <v>577</v>
      </c>
      <c r="C490" s="523" t="s">
        <v>405</v>
      </c>
      <c r="D490" s="524" t="s">
        <v>464</v>
      </c>
      <c r="E490" s="524" t="s">
        <v>3918</v>
      </c>
      <c r="F490" s="524">
        <v>1</v>
      </c>
      <c r="G490" s="524"/>
      <c r="H490" s="524"/>
      <c r="I490" s="524"/>
      <c r="J490" s="524"/>
      <c r="K490" s="689">
        <v>47776</v>
      </c>
      <c r="L490" s="537"/>
    </row>
    <row r="491" spans="1:12" ht="26.4">
      <c r="A491" s="524">
        <v>482</v>
      </c>
      <c r="B491" s="414" t="s">
        <v>4001</v>
      </c>
      <c r="C491" s="523" t="s">
        <v>425</v>
      </c>
      <c r="D491" s="524" t="s">
        <v>426</v>
      </c>
      <c r="E491" s="524" t="s">
        <v>3777</v>
      </c>
      <c r="F491" s="524" t="s">
        <v>2298</v>
      </c>
      <c r="G491" s="524"/>
      <c r="H491" s="524"/>
      <c r="I491" s="524"/>
      <c r="J491" s="524"/>
      <c r="K491" s="689">
        <v>45643</v>
      </c>
      <c r="L491" s="537"/>
    </row>
    <row r="492" spans="1:12" ht="26.4">
      <c r="A492" s="524">
        <v>483</v>
      </c>
      <c r="B492" s="414" t="s">
        <v>578</v>
      </c>
      <c r="C492" s="523" t="s">
        <v>425</v>
      </c>
      <c r="D492" s="524" t="s">
        <v>426</v>
      </c>
      <c r="E492" s="524" t="s">
        <v>3943</v>
      </c>
      <c r="F492" s="524" t="s">
        <v>2298</v>
      </c>
      <c r="G492" s="524"/>
      <c r="H492" s="524"/>
      <c r="I492" s="524"/>
      <c r="J492" s="524"/>
      <c r="K492" s="689">
        <v>46451</v>
      </c>
      <c r="L492" s="537"/>
    </row>
    <row r="493" spans="1:12" ht="15.6">
      <c r="A493" s="524">
        <v>484</v>
      </c>
      <c r="B493" s="414" t="s">
        <v>3127</v>
      </c>
      <c r="C493" s="523" t="s">
        <v>425</v>
      </c>
      <c r="D493" s="524" t="s">
        <v>2190</v>
      </c>
      <c r="E493" s="524" t="s">
        <v>3714</v>
      </c>
      <c r="F493" s="524" t="s">
        <v>2182</v>
      </c>
      <c r="G493" s="524"/>
      <c r="H493" s="524"/>
      <c r="I493" s="524"/>
      <c r="J493" s="524"/>
      <c r="K493" s="689">
        <v>46175</v>
      </c>
      <c r="L493" s="537"/>
    </row>
    <row r="494" spans="1:12">
      <c r="A494" s="524">
        <v>485</v>
      </c>
      <c r="B494" s="414" t="s">
        <v>4845</v>
      </c>
      <c r="C494" s="523" t="s">
        <v>425</v>
      </c>
      <c r="D494" s="524" t="s">
        <v>2190</v>
      </c>
      <c r="E494" s="524" t="s">
        <v>3801</v>
      </c>
      <c r="F494" s="524" t="s">
        <v>2191</v>
      </c>
      <c r="G494" s="524"/>
      <c r="H494" s="524"/>
      <c r="I494" s="524"/>
      <c r="J494" s="524"/>
      <c r="K494" s="689">
        <v>47840</v>
      </c>
      <c r="L494" s="537"/>
    </row>
    <row r="495" spans="1:12">
      <c r="A495" s="524">
        <v>486</v>
      </c>
      <c r="B495" s="504" t="s">
        <v>3433</v>
      </c>
      <c r="C495" s="746" t="s">
        <v>544</v>
      </c>
      <c r="D495" s="747" t="s">
        <v>1059</v>
      </c>
      <c r="E495" s="747" t="s">
        <v>3888</v>
      </c>
      <c r="F495" s="694">
        <v>0.5</v>
      </c>
      <c r="G495" s="524"/>
      <c r="H495" s="524"/>
      <c r="I495" s="524"/>
      <c r="J495" s="524"/>
      <c r="K495" s="689">
        <v>46607</v>
      </c>
      <c r="L495" s="537"/>
    </row>
    <row r="496" spans="1:12">
      <c r="A496" s="524">
        <v>487</v>
      </c>
      <c r="B496" s="414" t="s">
        <v>579</v>
      </c>
      <c r="C496" s="523" t="s">
        <v>513</v>
      </c>
      <c r="D496" s="524" t="s">
        <v>501</v>
      </c>
      <c r="E496" s="524" t="s">
        <v>3888</v>
      </c>
      <c r="F496" s="524">
        <v>0.2</v>
      </c>
      <c r="G496" s="524"/>
      <c r="H496" s="524"/>
      <c r="I496" s="524"/>
      <c r="J496" s="524"/>
      <c r="K496" s="689">
        <v>45277</v>
      </c>
      <c r="L496" s="537"/>
    </row>
    <row r="497" spans="1:12">
      <c r="A497" s="524">
        <v>488</v>
      </c>
      <c r="B497" s="414" t="s">
        <v>2299</v>
      </c>
      <c r="C497" s="523" t="s">
        <v>2185</v>
      </c>
      <c r="D497" s="524" t="s">
        <v>2264</v>
      </c>
      <c r="E497" s="524" t="s">
        <v>3872</v>
      </c>
      <c r="F497" s="524">
        <v>7.0000000000000007E-2</v>
      </c>
      <c r="G497" s="524"/>
      <c r="H497" s="524"/>
      <c r="I497" s="524"/>
      <c r="J497" s="524"/>
      <c r="K497" s="692">
        <v>45775</v>
      </c>
      <c r="L497" s="537"/>
    </row>
    <row r="498" spans="1:12" ht="26.4">
      <c r="A498" s="524">
        <v>489</v>
      </c>
      <c r="B498" s="414" t="s">
        <v>580</v>
      </c>
      <c r="C498" s="523" t="s">
        <v>488</v>
      </c>
      <c r="D498" s="524" t="s">
        <v>489</v>
      </c>
      <c r="E498" s="524" t="s">
        <v>3897</v>
      </c>
      <c r="F498" s="524">
        <v>0.8</v>
      </c>
      <c r="G498" s="524"/>
      <c r="H498" s="524"/>
      <c r="I498" s="524"/>
      <c r="J498" s="524"/>
      <c r="K498" s="689">
        <v>44230</v>
      </c>
      <c r="L498" s="537"/>
    </row>
    <row r="499" spans="1:12" ht="15.6">
      <c r="A499" s="524">
        <v>490</v>
      </c>
      <c r="B499" s="730" t="s">
        <v>581</v>
      </c>
      <c r="C499" s="748" t="s">
        <v>1388</v>
      </c>
      <c r="D499" s="524" t="s">
        <v>495</v>
      </c>
      <c r="E499" s="524" t="s">
        <v>4002</v>
      </c>
      <c r="F499" s="524" t="s">
        <v>2300</v>
      </c>
      <c r="G499" s="524"/>
      <c r="H499" s="524"/>
      <c r="I499" s="524"/>
      <c r="J499" s="524"/>
      <c r="K499" s="692">
        <v>47398</v>
      </c>
      <c r="L499" s="537"/>
    </row>
    <row r="500" spans="1:12" ht="26.4">
      <c r="A500" s="524">
        <v>491</v>
      </c>
      <c r="B500" s="414" t="s">
        <v>2301</v>
      </c>
      <c r="C500" s="523" t="s">
        <v>413</v>
      </c>
      <c r="D500" s="524" t="s">
        <v>416</v>
      </c>
      <c r="E500" s="524" t="s">
        <v>3897</v>
      </c>
      <c r="F500" s="524">
        <v>7.0000000000000007E-2</v>
      </c>
      <c r="G500" s="524"/>
      <c r="H500" s="524"/>
      <c r="I500" s="524"/>
      <c r="J500" s="524"/>
      <c r="K500" s="689">
        <v>47250</v>
      </c>
      <c r="L500" s="537"/>
    </row>
    <row r="501" spans="1:12" ht="26.4">
      <c r="A501" s="524">
        <v>492</v>
      </c>
      <c r="B501" s="749" t="s">
        <v>4846</v>
      </c>
      <c r="C501" s="693" t="s">
        <v>347</v>
      </c>
      <c r="D501" s="694" t="s">
        <v>4847</v>
      </c>
      <c r="E501" s="694" t="s">
        <v>3719</v>
      </c>
      <c r="F501" s="694">
        <v>0.1</v>
      </c>
      <c r="G501" s="524"/>
      <c r="H501" s="524"/>
      <c r="I501" s="524"/>
      <c r="J501" s="524"/>
      <c r="K501" s="689">
        <v>47673</v>
      </c>
      <c r="L501" s="537"/>
    </row>
    <row r="502" spans="1:12" ht="26.4">
      <c r="A502" s="524">
        <v>493</v>
      </c>
      <c r="B502" s="417" t="s">
        <v>582</v>
      </c>
      <c r="C502" s="523" t="s">
        <v>413</v>
      </c>
      <c r="D502" s="524" t="s">
        <v>583</v>
      </c>
      <c r="E502" s="524" t="s">
        <v>3943</v>
      </c>
      <c r="F502" s="524">
        <v>7.0000000000000007E-2</v>
      </c>
      <c r="G502" s="524"/>
      <c r="H502" s="524"/>
      <c r="I502" s="524"/>
      <c r="J502" s="524"/>
      <c r="K502" s="689">
        <v>47244</v>
      </c>
      <c r="L502" s="537"/>
    </row>
    <row r="503" spans="1:12">
      <c r="A503" s="524">
        <v>494</v>
      </c>
      <c r="B503" s="690" t="s">
        <v>1065</v>
      </c>
      <c r="C503" s="523" t="s">
        <v>413</v>
      </c>
      <c r="D503" s="524" t="s">
        <v>1056</v>
      </c>
      <c r="E503" s="524" t="s">
        <v>3913</v>
      </c>
      <c r="F503" s="524">
        <v>7.0000000000000007E-2</v>
      </c>
      <c r="G503" s="524"/>
      <c r="H503" s="524"/>
      <c r="I503" s="524"/>
      <c r="J503" s="524"/>
      <c r="K503" s="689">
        <v>47541</v>
      </c>
      <c r="L503" s="537"/>
    </row>
    <row r="504" spans="1:12">
      <c r="A504" s="524">
        <v>495</v>
      </c>
      <c r="B504" s="740" t="s">
        <v>4003</v>
      </c>
      <c r="C504" s="738" t="s">
        <v>1041</v>
      </c>
      <c r="D504" s="739" t="s">
        <v>3420</v>
      </c>
      <c r="E504" s="739" t="s">
        <v>3750</v>
      </c>
      <c r="F504" s="524">
        <v>0.5</v>
      </c>
      <c r="G504" s="524"/>
      <c r="H504" s="524"/>
      <c r="I504" s="524"/>
      <c r="J504" s="524"/>
      <c r="K504" s="689">
        <v>46732</v>
      </c>
      <c r="L504" s="537"/>
    </row>
    <row r="505" spans="1:12">
      <c r="A505" s="524">
        <v>496</v>
      </c>
      <c r="B505" s="690" t="s">
        <v>2302</v>
      </c>
      <c r="C505" s="523" t="s">
        <v>429</v>
      </c>
      <c r="D505" s="524" t="s">
        <v>1063</v>
      </c>
      <c r="E505" s="524" t="s">
        <v>3748</v>
      </c>
      <c r="F505" s="524">
        <v>0.1</v>
      </c>
      <c r="G505" s="524"/>
      <c r="H505" s="524"/>
      <c r="I505" s="524"/>
      <c r="J505" s="524"/>
      <c r="K505" s="689">
        <v>45275</v>
      </c>
      <c r="L505" s="537"/>
    </row>
    <row r="506" spans="1:12" ht="39.6">
      <c r="A506" s="524">
        <v>497</v>
      </c>
      <c r="B506" s="414" t="s">
        <v>584</v>
      </c>
      <c r="C506" s="523" t="s">
        <v>585</v>
      </c>
      <c r="D506" s="524" t="s">
        <v>586</v>
      </c>
      <c r="E506" s="524" t="s">
        <v>4004</v>
      </c>
      <c r="F506" s="524">
        <v>0.5</v>
      </c>
      <c r="G506" s="524"/>
      <c r="H506" s="524"/>
      <c r="I506" s="524"/>
      <c r="J506" s="524"/>
      <c r="K506" s="689">
        <v>46502</v>
      </c>
      <c r="L506" s="537"/>
    </row>
    <row r="507" spans="1:12" ht="26.4">
      <c r="A507" s="524">
        <v>498</v>
      </c>
      <c r="B507" s="417" t="s">
        <v>3434</v>
      </c>
      <c r="C507" s="523" t="s">
        <v>429</v>
      </c>
      <c r="D507" s="524" t="s">
        <v>1063</v>
      </c>
      <c r="E507" s="524" t="s">
        <v>3849</v>
      </c>
      <c r="F507" s="524">
        <v>0.15</v>
      </c>
      <c r="G507" s="524"/>
      <c r="H507" s="524"/>
      <c r="I507" s="524"/>
      <c r="J507" s="524"/>
      <c r="K507" s="689">
        <v>46444</v>
      </c>
      <c r="L507" s="537"/>
    </row>
    <row r="508" spans="1:12" ht="39.6">
      <c r="A508" s="524">
        <v>499</v>
      </c>
      <c r="B508" s="417" t="s">
        <v>587</v>
      </c>
      <c r="C508" s="523" t="s">
        <v>413</v>
      </c>
      <c r="D508" s="524" t="s">
        <v>416</v>
      </c>
      <c r="E508" s="524" t="s">
        <v>4005</v>
      </c>
      <c r="F508" s="524">
        <v>7.0000000000000007E-2</v>
      </c>
      <c r="G508" s="524"/>
      <c r="H508" s="524"/>
      <c r="I508" s="524"/>
      <c r="J508" s="524"/>
      <c r="K508" s="689">
        <v>47267</v>
      </c>
      <c r="L508" s="537"/>
    </row>
    <row r="509" spans="1:12" ht="26.4">
      <c r="A509" s="524">
        <v>500</v>
      </c>
      <c r="B509" s="414" t="s">
        <v>2303</v>
      </c>
      <c r="C509" s="523" t="s">
        <v>1041</v>
      </c>
      <c r="D509" s="524" t="s">
        <v>2304</v>
      </c>
      <c r="E509" s="524" t="s">
        <v>3758</v>
      </c>
      <c r="F509" s="524">
        <v>0.5</v>
      </c>
      <c r="G509" s="524"/>
      <c r="H509" s="524"/>
      <c r="I509" s="524"/>
      <c r="J509" s="524"/>
      <c r="K509" s="689">
        <v>44969</v>
      </c>
      <c r="L509" s="537"/>
    </row>
    <row r="510" spans="1:12">
      <c r="A510" s="524">
        <v>501</v>
      </c>
      <c r="B510" s="414" t="s">
        <v>4848</v>
      </c>
      <c r="C510" s="523" t="s">
        <v>556</v>
      </c>
      <c r="D510" s="524" t="s">
        <v>3381</v>
      </c>
      <c r="E510" s="524" t="s">
        <v>3714</v>
      </c>
      <c r="F510" s="524">
        <v>0.02</v>
      </c>
      <c r="G510" s="524"/>
      <c r="H510" s="524"/>
      <c r="I510" s="524"/>
      <c r="J510" s="524"/>
      <c r="K510" s="689">
        <v>47833</v>
      </c>
      <c r="L510" s="537"/>
    </row>
    <row r="511" spans="1:12">
      <c r="A511" s="524">
        <v>502</v>
      </c>
      <c r="B511" s="414" t="s">
        <v>4849</v>
      </c>
      <c r="C511" s="523" t="s">
        <v>556</v>
      </c>
      <c r="D511" s="524" t="s">
        <v>3398</v>
      </c>
      <c r="E511" s="524" t="s">
        <v>4043</v>
      </c>
      <c r="F511" s="524">
        <v>0.3</v>
      </c>
      <c r="G511" s="524"/>
      <c r="H511" s="524"/>
      <c r="I511" s="524"/>
      <c r="J511" s="524"/>
      <c r="K511" s="689">
        <v>47560</v>
      </c>
      <c r="L511" s="537"/>
    </row>
    <row r="512" spans="1:12">
      <c r="A512" s="524">
        <v>503</v>
      </c>
      <c r="B512" s="690" t="s">
        <v>588</v>
      </c>
      <c r="C512" s="523" t="s">
        <v>429</v>
      </c>
      <c r="D512" s="524" t="s">
        <v>430</v>
      </c>
      <c r="E512" s="524" t="s">
        <v>3773</v>
      </c>
      <c r="F512" s="524">
        <v>0.1</v>
      </c>
      <c r="G512" s="524"/>
      <c r="H512" s="524"/>
      <c r="I512" s="524"/>
      <c r="J512" s="524"/>
      <c r="K512" s="689">
        <v>47554</v>
      </c>
      <c r="L512" s="537"/>
    </row>
    <row r="513" spans="1:12">
      <c r="A513" s="524">
        <v>504</v>
      </c>
      <c r="B513" s="417" t="s">
        <v>2305</v>
      </c>
      <c r="C513" s="523" t="s">
        <v>2306</v>
      </c>
      <c r="D513" s="524" t="s">
        <v>434</v>
      </c>
      <c r="E513" s="524" t="s">
        <v>3776</v>
      </c>
      <c r="F513" s="524">
        <v>0.8</v>
      </c>
      <c r="G513" s="524"/>
      <c r="H513" s="524"/>
      <c r="I513" s="524"/>
      <c r="J513" s="524"/>
      <c r="K513" s="689">
        <v>45128</v>
      </c>
      <c r="L513" s="537"/>
    </row>
    <row r="514" spans="1:12" ht="26.4">
      <c r="A514" s="524">
        <v>505</v>
      </c>
      <c r="B514" s="478" t="s">
        <v>3128</v>
      </c>
      <c r="C514" s="693" t="s">
        <v>3129</v>
      </c>
      <c r="D514" s="694" t="s">
        <v>3130</v>
      </c>
      <c r="E514" s="694" t="s">
        <v>3736</v>
      </c>
      <c r="F514" s="694">
        <v>0.1</v>
      </c>
      <c r="G514" s="524"/>
      <c r="H514" s="524"/>
      <c r="I514" s="524"/>
      <c r="J514" s="524"/>
      <c r="K514" s="689">
        <v>45945</v>
      </c>
      <c r="L514" s="537"/>
    </row>
    <row r="515" spans="1:12">
      <c r="A515" s="524">
        <v>506</v>
      </c>
      <c r="B515" s="479" t="s">
        <v>4850</v>
      </c>
      <c r="C515" s="693" t="s">
        <v>4851</v>
      </c>
      <c r="D515" s="694" t="s">
        <v>3115</v>
      </c>
      <c r="E515" s="694" t="s">
        <v>3709</v>
      </c>
      <c r="F515" s="694">
        <v>0.1</v>
      </c>
      <c r="G515" s="524"/>
      <c r="H515" s="524"/>
      <c r="I515" s="524"/>
      <c r="J515" s="524"/>
      <c r="K515" s="689">
        <v>47559</v>
      </c>
      <c r="L515" s="537"/>
    </row>
    <row r="516" spans="1:12">
      <c r="A516" s="524">
        <v>507</v>
      </c>
      <c r="B516" s="479" t="s">
        <v>4852</v>
      </c>
      <c r="C516" s="693" t="s">
        <v>4829</v>
      </c>
      <c r="D516" s="694" t="s">
        <v>4830</v>
      </c>
      <c r="E516" s="694" t="s">
        <v>3921</v>
      </c>
      <c r="F516" s="694">
        <v>0.1</v>
      </c>
      <c r="G516" s="524"/>
      <c r="H516" s="524"/>
      <c r="I516" s="524"/>
      <c r="J516" s="524"/>
      <c r="K516" s="689">
        <v>47669</v>
      </c>
      <c r="L516" s="537"/>
    </row>
    <row r="517" spans="1:12" ht="26.4">
      <c r="A517" s="524">
        <v>508</v>
      </c>
      <c r="B517" s="478" t="s">
        <v>4853</v>
      </c>
      <c r="C517" s="693" t="s">
        <v>347</v>
      </c>
      <c r="D517" s="694" t="s">
        <v>4854</v>
      </c>
      <c r="E517" s="694" t="s">
        <v>4855</v>
      </c>
      <c r="F517" s="694">
        <v>0.3</v>
      </c>
      <c r="G517" s="524"/>
      <c r="H517" s="524"/>
      <c r="I517" s="524"/>
      <c r="J517" s="524"/>
      <c r="K517" s="538">
        <v>47834</v>
      </c>
      <c r="L517" s="537"/>
    </row>
    <row r="518" spans="1:12" ht="26.4">
      <c r="A518" s="524">
        <v>509</v>
      </c>
      <c r="B518" s="698" t="s">
        <v>589</v>
      </c>
      <c r="C518" s="523"/>
      <c r="D518" s="524"/>
      <c r="E518" s="524"/>
      <c r="F518" s="524"/>
      <c r="G518" s="474">
        <f>SUM(G519:G548)</f>
        <v>0</v>
      </c>
      <c r="H518" s="474">
        <f>SUM(H519:H548)</f>
        <v>0</v>
      </c>
      <c r="I518" s="474">
        <f>SUM(I519:I548)</f>
        <v>0</v>
      </c>
      <c r="J518" s="474">
        <f>SUM(J519:J548)</f>
        <v>0</v>
      </c>
      <c r="K518" s="537"/>
      <c r="L518" s="537"/>
    </row>
    <row r="519" spans="1:12">
      <c r="A519" s="524">
        <v>510</v>
      </c>
      <c r="B519" s="693"/>
      <c r="C519" s="693"/>
      <c r="D519" s="694"/>
      <c r="E519" s="694"/>
      <c r="F519" s="694"/>
      <c r="G519" s="524"/>
      <c r="H519" s="524"/>
      <c r="I519" s="524"/>
      <c r="J519" s="524"/>
      <c r="K519" s="537"/>
      <c r="L519" s="537"/>
    </row>
    <row r="520" spans="1:12">
      <c r="A520" s="524">
        <v>511</v>
      </c>
      <c r="B520" s="693"/>
      <c r="C520" s="693"/>
      <c r="D520" s="694"/>
      <c r="E520" s="694"/>
      <c r="F520" s="694"/>
      <c r="G520" s="524"/>
      <c r="H520" s="524"/>
      <c r="I520" s="524"/>
      <c r="J520" s="524"/>
      <c r="K520" s="537"/>
      <c r="L520" s="537"/>
    </row>
    <row r="521" spans="1:12">
      <c r="A521" s="524">
        <v>512</v>
      </c>
      <c r="B521" s="738"/>
      <c r="C521" s="738"/>
      <c r="D521" s="739"/>
      <c r="E521" s="739"/>
      <c r="F521" s="524"/>
      <c r="G521" s="524"/>
      <c r="H521" s="524"/>
      <c r="I521" s="524"/>
      <c r="J521" s="524"/>
      <c r="K521" s="537"/>
      <c r="L521" s="537"/>
    </row>
    <row r="522" spans="1:12">
      <c r="A522" s="524">
        <v>513</v>
      </c>
      <c r="B522" s="750"/>
      <c r="C522" s="738"/>
      <c r="D522" s="505"/>
      <c r="E522" s="505"/>
      <c r="F522" s="694"/>
      <c r="G522" s="524"/>
      <c r="H522" s="524"/>
      <c r="I522" s="524"/>
      <c r="J522" s="524"/>
      <c r="K522" s="537"/>
      <c r="L522" s="537"/>
    </row>
    <row r="523" spans="1:12">
      <c r="A523" s="524">
        <v>514</v>
      </c>
      <c r="B523" s="693"/>
      <c r="C523" s="693"/>
      <c r="D523" s="694"/>
      <c r="E523" s="694"/>
      <c r="F523" s="694"/>
      <c r="G523" s="524"/>
      <c r="H523" s="524"/>
      <c r="I523" s="524"/>
      <c r="J523" s="524"/>
      <c r="K523" s="537"/>
      <c r="L523" s="537"/>
    </row>
    <row r="524" spans="1:12">
      <c r="A524" s="524">
        <v>515</v>
      </c>
      <c r="B524" s="738"/>
      <c r="C524" s="738"/>
      <c r="D524" s="739"/>
      <c r="E524" s="739"/>
      <c r="F524" s="524"/>
      <c r="G524" s="524"/>
      <c r="H524" s="524"/>
      <c r="I524" s="524"/>
      <c r="J524" s="524"/>
      <c r="K524" s="537"/>
      <c r="L524" s="537"/>
    </row>
    <row r="525" spans="1:12">
      <c r="A525" s="524">
        <v>516</v>
      </c>
      <c r="B525" s="693"/>
      <c r="C525" s="693"/>
      <c r="D525" s="694"/>
      <c r="E525" s="694"/>
      <c r="F525" s="694"/>
      <c r="G525" s="524"/>
      <c r="H525" s="524"/>
      <c r="I525" s="524"/>
      <c r="J525" s="524"/>
      <c r="K525" s="537"/>
      <c r="L525" s="537"/>
    </row>
    <row r="526" spans="1:12">
      <c r="A526" s="524">
        <v>517</v>
      </c>
      <c r="B526" s="523"/>
      <c r="C526" s="523"/>
      <c r="D526" s="524"/>
      <c r="E526" s="524"/>
      <c r="F526" s="524"/>
      <c r="G526" s="524"/>
      <c r="H526" s="524"/>
      <c r="I526" s="524"/>
      <c r="J526" s="524"/>
      <c r="K526" s="537"/>
      <c r="L526" s="537"/>
    </row>
    <row r="527" spans="1:12">
      <c r="A527" s="524">
        <v>518</v>
      </c>
      <c r="B527" s="693"/>
      <c r="C527" s="693"/>
      <c r="D527" s="694"/>
      <c r="E527" s="694"/>
      <c r="F527" s="694"/>
      <c r="G527" s="524"/>
      <c r="H527" s="524"/>
      <c r="I527" s="524"/>
      <c r="J527" s="524"/>
      <c r="K527" s="537"/>
      <c r="L527" s="537"/>
    </row>
    <row r="528" spans="1:12">
      <c r="A528" s="524">
        <v>519</v>
      </c>
      <c r="B528" s="693"/>
      <c r="C528" s="693"/>
      <c r="D528" s="694"/>
      <c r="E528" s="694"/>
      <c r="F528" s="694"/>
      <c r="G528" s="524"/>
      <c r="H528" s="524"/>
      <c r="I528" s="524"/>
      <c r="J528" s="524"/>
      <c r="K528" s="537"/>
      <c r="L528" s="537"/>
    </row>
    <row r="529" spans="1:12">
      <c r="A529" s="524">
        <v>520</v>
      </c>
      <c r="B529" s="751"/>
      <c r="C529" s="693"/>
      <c r="D529" s="694"/>
      <c r="E529" s="694"/>
      <c r="F529" s="694"/>
      <c r="G529" s="524"/>
      <c r="H529" s="524"/>
      <c r="I529" s="524"/>
      <c r="J529" s="524"/>
      <c r="K529" s="537"/>
      <c r="L529" s="537"/>
    </row>
    <row r="530" spans="1:12">
      <c r="A530" s="524">
        <v>521</v>
      </c>
      <c r="B530" s="693"/>
      <c r="C530" s="693"/>
      <c r="D530" s="694"/>
      <c r="E530" s="694"/>
      <c r="F530" s="694"/>
      <c r="G530" s="524"/>
      <c r="H530" s="524"/>
      <c r="I530" s="524"/>
      <c r="J530" s="524"/>
      <c r="K530" s="537"/>
      <c r="L530" s="537"/>
    </row>
    <row r="531" spans="1:12">
      <c r="A531" s="524">
        <v>522</v>
      </c>
      <c r="B531" s="523"/>
      <c r="C531" s="523"/>
      <c r="D531" s="524"/>
      <c r="E531" s="524"/>
      <c r="F531" s="524"/>
      <c r="G531" s="524"/>
      <c r="H531" s="524"/>
      <c r="I531" s="524"/>
      <c r="J531" s="524"/>
      <c r="K531" s="537"/>
      <c r="L531" s="537"/>
    </row>
    <row r="532" spans="1:12">
      <c r="A532" s="524">
        <v>523</v>
      </c>
      <c r="B532" s="523"/>
      <c r="C532" s="523"/>
      <c r="D532" s="524"/>
      <c r="E532" s="524"/>
      <c r="F532" s="524"/>
      <c r="G532" s="524"/>
      <c r="H532" s="524"/>
      <c r="I532" s="524"/>
      <c r="J532" s="524"/>
      <c r="K532" s="537"/>
      <c r="L532" s="537"/>
    </row>
    <row r="533" spans="1:12">
      <c r="A533" s="524">
        <v>524</v>
      </c>
      <c r="B533" s="523"/>
      <c r="C533" s="523"/>
      <c r="D533" s="524"/>
      <c r="E533" s="524"/>
      <c r="F533" s="524"/>
      <c r="G533" s="524"/>
      <c r="H533" s="524"/>
      <c r="I533" s="524"/>
      <c r="J533" s="524"/>
      <c r="K533" s="537"/>
      <c r="L533" s="537"/>
    </row>
    <row r="534" spans="1:12">
      <c r="A534" s="524">
        <v>525</v>
      </c>
      <c r="B534" s="523"/>
      <c r="C534" s="523"/>
      <c r="D534" s="524"/>
      <c r="E534" s="524"/>
      <c r="F534" s="524"/>
      <c r="G534" s="524"/>
      <c r="H534" s="524"/>
      <c r="I534" s="524"/>
      <c r="J534" s="524"/>
      <c r="K534" s="537"/>
      <c r="L534" s="537"/>
    </row>
    <row r="535" spans="1:12">
      <c r="A535" s="524">
        <v>526</v>
      </c>
      <c r="B535" s="523"/>
      <c r="C535" s="523"/>
      <c r="D535" s="524"/>
      <c r="E535" s="524"/>
      <c r="F535" s="524"/>
      <c r="G535" s="524"/>
      <c r="H535" s="524"/>
      <c r="I535" s="524"/>
      <c r="J535" s="524"/>
      <c r="K535" s="537"/>
      <c r="L535" s="537"/>
    </row>
    <row r="536" spans="1:12">
      <c r="A536" s="524">
        <v>527</v>
      </c>
      <c r="B536" s="523"/>
      <c r="C536" s="523"/>
      <c r="D536" s="524"/>
      <c r="E536" s="524"/>
      <c r="F536" s="524"/>
      <c r="G536" s="524"/>
      <c r="H536" s="524"/>
      <c r="I536" s="524"/>
      <c r="J536" s="524"/>
      <c r="K536" s="537"/>
      <c r="L536" s="537"/>
    </row>
    <row r="537" spans="1:12">
      <c r="A537" s="524">
        <v>528</v>
      </c>
      <c r="B537" s="523"/>
      <c r="C537" s="523"/>
      <c r="D537" s="524"/>
      <c r="E537" s="524"/>
      <c r="F537" s="524"/>
      <c r="G537" s="524"/>
      <c r="H537" s="524"/>
      <c r="I537" s="524"/>
      <c r="J537" s="524"/>
      <c r="K537" s="537"/>
      <c r="L537" s="537"/>
    </row>
    <row r="538" spans="1:12">
      <c r="A538" s="524">
        <v>529</v>
      </c>
      <c r="B538" s="523"/>
      <c r="C538" s="523"/>
      <c r="D538" s="524"/>
      <c r="E538" s="524"/>
      <c r="F538" s="524"/>
      <c r="G538" s="524"/>
      <c r="H538" s="524"/>
      <c r="I538" s="524"/>
      <c r="J538" s="524"/>
      <c r="K538" s="537"/>
      <c r="L538" s="537"/>
    </row>
    <row r="539" spans="1:12">
      <c r="A539" s="524">
        <v>530</v>
      </c>
      <c r="B539" s="523"/>
      <c r="C539" s="523"/>
      <c r="D539" s="524"/>
      <c r="E539" s="524"/>
      <c r="F539" s="524"/>
      <c r="G539" s="524"/>
      <c r="H539" s="524"/>
      <c r="I539" s="524"/>
      <c r="J539" s="524"/>
      <c r="K539" s="537"/>
      <c r="L539" s="537"/>
    </row>
    <row r="540" spans="1:12">
      <c r="A540" s="524">
        <v>531</v>
      </c>
      <c r="B540" s="523"/>
      <c r="C540" s="523"/>
      <c r="D540" s="524"/>
      <c r="E540" s="524"/>
      <c r="F540" s="524"/>
      <c r="G540" s="524"/>
      <c r="H540" s="524"/>
      <c r="I540" s="524"/>
      <c r="J540" s="524"/>
      <c r="K540" s="537"/>
      <c r="L540" s="537"/>
    </row>
    <row r="541" spans="1:12">
      <c r="A541" s="524">
        <v>532</v>
      </c>
      <c r="B541" s="523"/>
      <c r="C541" s="523"/>
      <c r="D541" s="524"/>
      <c r="E541" s="524"/>
      <c r="F541" s="524"/>
      <c r="G541" s="524"/>
      <c r="H541" s="524"/>
      <c r="I541" s="524"/>
      <c r="J541" s="524"/>
      <c r="K541" s="537"/>
      <c r="L541" s="537"/>
    </row>
    <row r="542" spans="1:12">
      <c r="A542" s="524">
        <v>533</v>
      </c>
      <c r="B542" s="523"/>
      <c r="C542" s="523"/>
      <c r="D542" s="524"/>
      <c r="E542" s="524"/>
      <c r="F542" s="524"/>
      <c r="G542" s="524"/>
      <c r="H542" s="524"/>
      <c r="I542" s="524"/>
      <c r="J542" s="524"/>
      <c r="K542" s="537"/>
      <c r="L542" s="537"/>
    </row>
    <row r="543" spans="1:12">
      <c r="A543" s="524">
        <v>534</v>
      </c>
      <c r="B543" s="523"/>
      <c r="C543" s="523"/>
      <c r="D543" s="524"/>
      <c r="E543" s="524"/>
      <c r="F543" s="524"/>
      <c r="G543" s="524"/>
      <c r="H543" s="524"/>
      <c r="I543" s="524"/>
      <c r="J543" s="524"/>
      <c r="K543" s="537"/>
      <c r="L543" s="537"/>
    </row>
    <row r="544" spans="1:12">
      <c r="A544" s="524">
        <v>535</v>
      </c>
      <c r="B544" s="523"/>
      <c r="C544" s="523"/>
      <c r="D544" s="524"/>
      <c r="E544" s="524"/>
      <c r="F544" s="524"/>
      <c r="G544" s="524"/>
      <c r="H544" s="524"/>
      <c r="I544" s="524"/>
      <c r="J544" s="524"/>
      <c r="K544" s="537"/>
      <c r="L544" s="537"/>
    </row>
    <row r="545" spans="1:12">
      <c r="A545" s="524">
        <v>536</v>
      </c>
      <c r="B545" s="523"/>
      <c r="C545" s="523"/>
      <c r="D545" s="524"/>
      <c r="E545" s="524"/>
      <c r="F545" s="524"/>
      <c r="G545" s="524"/>
      <c r="H545" s="524"/>
      <c r="I545" s="524"/>
      <c r="J545" s="524"/>
      <c r="K545" s="537"/>
      <c r="L545" s="537"/>
    </row>
    <row r="546" spans="1:12">
      <c r="A546" s="524">
        <v>537</v>
      </c>
      <c r="B546" s="523"/>
      <c r="C546" s="523"/>
      <c r="D546" s="524"/>
      <c r="E546" s="524"/>
      <c r="F546" s="524"/>
      <c r="G546" s="524"/>
      <c r="H546" s="524"/>
      <c r="I546" s="524"/>
      <c r="J546" s="524"/>
      <c r="K546" s="537"/>
      <c r="L546" s="537"/>
    </row>
    <row r="547" spans="1:12">
      <c r="A547" s="524">
        <v>538</v>
      </c>
      <c r="B547" s="523"/>
      <c r="C547" s="523"/>
      <c r="D547" s="524"/>
      <c r="E547" s="524"/>
      <c r="F547" s="524"/>
      <c r="G547" s="524"/>
      <c r="H547" s="524"/>
      <c r="I547" s="524"/>
      <c r="J547" s="524"/>
      <c r="K547" s="537"/>
      <c r="L547" s="537"/>
    </row>
    <row r="548" spans="1:12">
      <c r="A548" s="524">
        <v>539</v>
      </c>
      <c r="B548" s="523"/>
      <c r="C548" s="523"/>
      <c r="D548" s="524"/>
      <c r="E548" s="524"/>
      <c r="F548" s="524"/>
      <c r="G548" s="524"/>
      <c r="H548" s="524"/>
      <c r="I548" s="524"/>
      <c r="J548" s="524"/>
      <c r="K548" s="537"/>
      <c r="L548" s="537"/>
    </row>
    <row r="549" spans="1:12" ht="26.4">
      <c r="A549" s="524">
        <v>540</v>
      </c>
      <c r="B549" s="481" t="s">
        <v>590</v>
      </c>
      <c r="C549" s="473"/>
      <c r="D549" s="474"/>
      <c r="E549" s="474"/>
      <c r="F549" s="474"/>
      <c r="G549" s="474">
        <f>SUM(G550:G555)</f>
        <v>0</v>
      </c>
      <c r="H549" s="474">
        <f>SUM(H550:H555)</f>
        <v>0</v>
      </c>
      <c r="I549" s="474">
        <f>SUM(I550:I555)</f>
        <v>0</v>
      </c>
      <c r="J549" s="474">
        <f>SUM(J550:J555)</f>
        <v>0</v>
      </c>
      <c r="K549" s="537"/>
      <c r="L549" s="537"/>
    </row>
    <row r="550" spans="1:12">
      <c r="A550" s="524">
        <v>541</v>
      </c>
      <c r="B550" s="414" t="s">
        <v>4006</v>
      </c>
      <c r="C550" s="506" t="s">
        <v>477</v>
      </c>
      <c r="D550" s="524" t="s">
        <v>591</v>
      </c>
      <c r="E550" s="524" t="s">
        <v>4007</v>
      </c>
      <c r="F550" s="524">
        <v>7</v>
      </c>
      <c r="G550" s="524"/>
      <c r="H550" s="524"/>
      <c r="I550" s="524"/>
      <c r="J550" s="524"/>
      <c r="K550" s="689">
        <v>46370</v>
      </c>
      <c r="L550" s="537"/>
    </row>
    <row r="551" spans="1:12" ht="15.6">
      <c r="A551" s="524">
        <v>542</v>
      </c>
      <c r="B551" s="690" t="s">
        <v>3131</v>
      </c>
      <c r="C551" s="523" t="s">
        <v>477</v>
      </c>
      <c r="D551" s="524" t="s">
        <v>591</v>
      </c>
      <c r="E551" s="524" t="s">
        <v>4007</v>
      </c>
      <c r="F551" s="524" t="s">
        <v>4008</v>
      </c>
      <c r="G551" s="524"/>
      <c r="H551" s="524"/>
      <c r="I551" s="524"/>
      <c r="J551" s="524"/>
      <c r="K551" s="689">
        <v>46004</v>
      </c>
      <c r="L551" s="537"/>
    </row>
    <row r="552" spans="1:12">
      <c r="A552" s="524">
        <v>543</v>
      </c>
      <c r="B552" s="417" t="s">
        <v>4856</v>
      </c>
      <c r="C552" s="523" t="s">
        <v>477</v>
      </c>
      <c r="D552" s="524" t="s">
        <v>591</v>
      </c>
      <c r="E552" s="524" t="s">
        <v>3776</v>
      </c>
      <c r="F552" s="524" t="s">
        <v>4857</v>
      </c>
      <c r="G552" s="524"/>
      <c r="H552" s="524"/>
      <c r="I552" s="524"/>
      <c r="J552" s="524"/>
      <c r="K552" s="692">
        <v>47595</v>
      </c>
      <c r="L552" s="537"/>
    </row>
    <row r="553" spans="1:12" ht="15.6">
      <c r="A553" s="524">
        <v>544</v>
      </c>
      <c r="B553" s="752" t="s">
        <v>3132</v>
      </c>
      <c r="C553" s="506" t="s">
        <v>477</v>
      </c>
      <c r="D553" s="524" t="s">
        <v>591</v>
      </c>
      <c r="E553" s="524" t="s">
        <v>4009</v>
      </c>
      <c r="F553" s="524" t="s">
        <v>4008</v>
      </c>
      <c r="G553" s="524"/>
      <c r="H553" s="524"/>
      <c r="I553" s="524"/>
      <c r="J553" s="524"/>
      <c r="K553" s="689">
        <v>46241</v>
      </c>
      <c r="L553" s="537"/>
    </row>
    <row r="554" spans="1:12" ht="15.6">
      <c r="A554" s="524">
        <v>545</v>
      </c>
      <c r="B554" s="753" t="s">
        <v>3133</v>
      </c>
      <c r="C554" s="506" t="s">
        <v>477</v>
      </c>
      <c r="D554" s="524" t="s">
        <v>591</v>
      </c>
      <c r="E554" s="524" t="s">
        <v>4009</v>
      </c>
      <c r="F554" s="524" t="s">
        <v>4008</v>
      </c>
      <c r="G554" s="524"/>
      <c r="H554" s="524"/>
      <c r="I554" s="524"/>
      <c r="J554" s="524"/>
      <c r="K554" s="689">
        <v>46241</v>
      </c>
      <c r="L554" s="537"/>
    </row>
    <row r="555" spans="1:12" ht="26.4">
      <c r="A555" s="524">
        <v>546</v>
      </c>
      <c r="B555" s="698" t="s">
        <v>592</v>
      </c>
      <c r="C555" s="523"/>
      <c r="D555" s="524"/>
      <c r="E555" s="524"/>
      <c r="F555" s="524"/>
      <c r="G555" s="474">
        <f>SUM(G556:G562)</f>
        <v>0</v>
      </c>
      <c r="H555" s="474">
        <f>SUM(H556:H562)</f>
        <v>0</v>
      </c>
      <c r="I555" s="474">
        <f>SUM(I556:I562)</f>
        <v>0</v>
      </c>
      <c r="J555" s="474">
        <f>SUM(J556:J562)</f>
        <v>0</v>
      </c>
      <c r="K555" s="537"/>
      <c r="L555" s="537"/>
    </row>
    <row r="556" spans="1:12">
      <c r="A556" s="524">
        <v>547</v>
      </c>
      <c r="B556" s="523"/>
      <c r="C556" s="523"/>
      <c r="D556" s="524"/>
      <c r="E556" s="524"/>
      <c r="F556" s="524"/>
      <c r="G556" s="524"/>
      <c r="H556" s="524"/>
      <c r="I556" s="524"/>
      <c r="J556" s="524"/>
      <c r="K556" s="537"/>
      <c r="L556" s="537"/>
    </row>
    <row r="557" spans="1:12">
      <c r="A557" s="524">
        <v>548</v>
      </c>
      <c r="B557" s="523"/>
      <c r="C557" s="523"/>
      <c r="D557" s="524"/>
      <c r="E557" s="524"/>
      <c r="F557" s="524"/>
      <c r="G557" s="524"/>
      <c r="H557" s="524"/>
      <c r="I557" s="524"/>
      <c r="J557" s="524"/>
      <c r="K557" s="537"/>
      <c r="L557" s="537"/>
    </row>
    <row r="558" spans="1:12">
      <c r="A558" s="524">
        <v>549</v>
      </c>
      <c r="B558" s="523"/>
      <c r="C558" s="523"/>
      <c r="D558" s="524"/>
      <c r="E558" s="524"/>
      <c r="F558" s="524"/>
      <c r="G558" s="524"/>
      <c r="H558" s="524"/>
      <c r="I558" s="524"/>
      <c r="J558" s="524"/>
      <c r="K558" s="537"/>
      <c r="L558" s="537"/>
    </row>
    <row r="559" spans="1:12">
      <c r="A559" s="524">
        <v>550</v>
      </c>
      <c r="B559" s="523"/>
      <c r="C559" s="523"/>
      <c r="D559" s="524"/>
      <c r="E559" s="524"/>
      <c r="F559" s="524"/>
      <c r="G559" s="524"/>
      <c r="H559" s="524"/>
      <c r="I559" s="524"/>
      <c r="J559" s="524"/>
      <c r="K559" s="537"/>
      <c r="L559" s="537"/>
    </row>
    <row r="560" spans="1:12">
      <c r="A560" s="524">
        <v>551</v>
      </c>
      <c r="B560" s="523"/>
      <c r="C560" s="523"/>
      <c r="D560" s="524"/>
      <c r="E560" s="524"/>
      <c r="F560" s="524"/>
      <c r="G560" s="524"/>
      <c r="H560" s="524"/>
      <c r="I560" s="524"/>
      <c r="J560" s="524"/>
      <c r="K560" s="537"/>
      <c r="L560" s="537"/>
    </row>
    <row r="561" spans="1:12">
      <c r="A561" s="524">
        <v>552</v>
      </c>
      <c r="B561" s="523"/>
      <c r="C561" s="523"/>
      <c r="D561" s="524"/>
      <c r="E561" s="524"/>
      <c r="F561" s="524"/>
      <c r="G561" s="524"/>
      <c r="H561" s="524"/>
      <c r="I561" s="524"/>
      <c r="J561" s="524"/>
      <c r="K561" s="537"/>
      <c r="L561" s="537"/>
    </row>
    <row r="562" spans="1:12">
      <c r="A562" s="524">
        <v>553</v>
      </c>
      <c r="B562" s="523"/>
      <c r="C562" s="523"/>
      <c r="D562" s="524"/>
      <c r="E562" s="524"/>
      <c r="F562" s="524"/>
      <c r="G562" s="524"/>
      <c r="H562" s="524"/>
      <c r="I562" s="524"/>
      <c r="J562" s="524"/>
      <c r="K562" s="537"/>
      <c r="L562" s="537"/>
    </row>
    <row r="563" spans="1:12">
      <c r="A563" s="524">
        <v>554</v>
      </c>
      <c r="B563" s="481" t="s">
        <v>593</v>
      </c>
      <c r="C563" s="473"/>
      <c r="D563" s="474"/>
      <c r="E563" s="474"/>
      <c r="F563" s="474"/>
      <c r="G563" s="474">
        <f>SUM(G564:G578)</f>
        <v>0</v>
      </c>
      <c r="H563" s="474">
        <f>SUM(H564:H578)</f>
        <v>0</v>
      </c>
      <c r="I563" s="474">
        <f>SUM(I564:I578)</f>
        <v>0</v>
      </c>
      <c r="J563" s="474">
        <f>SUM(J564:J578)</f>
        <v>0</v>
      </c>
      <c r="K563" s="537"/>
      <c r="L563" s="537"/>
    </row>
    <row r="564" spans="1:12" ht="26.4">
      <c r="A564" s="524">
        <v>555</v>
      </c>
      <c r="B564" s="690" t="s">
        <v>596</v>
      </c>
      <c r="C564" s="523" t="s">
        <v>594</v>
      </c>
      <c r="D564" s="524" t="s">
        <v>595</v>
      </c>
      <c r="E564" s="524" t="s">
        <v>3777</v>
      </c>
      <c r="F564" s="524" t="s">
        <v>2308</v>
      </c>
      <c r="G564" s="524"/>
      <c r="H564" s="524"/>
      <c r="I564" s="524"/>
      <c r="J564" s="524"/>
      <c r="K564" s="689">
        <v>46956</v>
      </c>
      <c r="L564" s="537"/>
    </row>
    <row r="565" spans="1:12" ht="26.4">
      <c r="A565" s="524">
        <v>556</v>
      </c>
      <c r="B565" s="417" t="s">
        <v>599</v>
      </c>
      <c r="C565" s="523" t="s">
        <v>594</v>
      </c>
      <c r="D565" s="524" t="s">
        <v>597</v>
      </c>
      <c r="E565" s="524" t="s">
        <v>4011</v>
      </c>
      <c r="F565" s="524" t="s">
        <v>2310</v>
      </c>
      <c r="G565" s="524"/>
      <c r="H565" s="524"/>
      <c r="I565" s="524"/>
      <c r="J565" s="524"/>
      <c r="K565" s="689">
        <v>44277</v>
      </c>
      <c r="L565" s="537"/>
    </row>
    <row r="566" spans="1:12">
      <c r="A566" s="524">
        <v>557</v>
      </c>
      <c r="B566" s="690" t="s">
        <v>2311</v>
      </c>
      <c r="C566" s="523" t="s">
        <v>1298</v>
      </c>
      <c r="D566" s="524" t="s">
        <v>595</v>
      </c>
      <c r="E566" s="524" t="s">
        <v>3913</v>
      </c>
      <c r="F566" s="524" t="s">
        <v>2312</v>
      </c>
      <c r="G566" s="524"/>
      <c r="H566" s="524"/>
      <c r="I566" s="524"/>
      <c r="J566" s="524"/>
      <c r="K566" s="689">
        <v>44652</v>
      </c>
      <c r="L566" s="537"/>
    </row>
    <row r="567" spans="1:12" ht="26.4">
      <c r="A567" s="524">
        <v>558</v>
      </c>
      <c r="B567" s="493" t="s">
        <v>4012</v>
      </c>
      <c r="C567" s="523" t="s">
        <v>4013</v>
      </c>
      <c r="D567" s="524" t="s">
        <v>595</v>
      </c>
      <c r="E567" s="524" t="s">
        <v>4014</v>
      </c>
      <c r="F567" s="524" t="s">
        <v>4015</v>
      </c>
      <c r="G567" s="524"/>
      <c r="H567" s="524"/>
      <c r="I567" s="524"/>
      <c r="J567" s="524"/>
      <c r="K567" s="689">
        <v>47035</v>
      </c>
      <c r="L567" s="537"/>
    </row>
    <row r="568" spans="1:12" ht="26.4">
      <c r="A568" s="524">
        <v>559</v>
      </c>
      <c r="B568" s="414" t="s">
        <v>2313</v>
      </c>
      <c r="C568" s="523" t="s">
        <v>594</v>
      </c>
      <c r="D568" s="524" t="s">
        <v>595</v>
      </c>
      <c r="E568" s="524" t="s">
        <v>4016</v>
      </c>
      <c r="F568" s="524" t="s">
        <v>2314</v>
      </c>
      <c r="G568" s="524"/>
      <c r="H568" s="524"/>
      <c r="I568" s="524"/>
      <c r="J568" s="524"/>
      <c r="K568" s="689">
        <v>44908</v>
      </c>
      <c r="L568" s="537"/>
    </row>
    <row r="569" spans="1:12">
      <c r="A569" s="524">
        <v>560</v>
      </c>
      <c r="B569" s="417" t="s">
        <v>3134</v>
      </c>
      <c r="C569" s="523" t="s">
        <v>594</v>
      </c>
      <c r="D569" s="524" t="s">
        <v>595</v>
      </c>
      <c r="E569" s="524" t="s">
        <v>3709</v>
      </c>
      <c r="F569" s="502" t="s">
        <v>3135</v>
      </c>
      <c r="G569" s="524"/>
      <c r="H569" s="524"/>
      <c r="I569" s="524"/>
      <c r="J569" s="524"/>
      <c r="K569" s="689">
        <v>46095</v>
      </c>
      <c r="L569" s="537"/>
    </row>
    <row r="570" spans="1:12" ht="26.4">
      <c r="A570" s="524">
        <v>561</v>
      </c>
      <c r="B570" s="414" t="s">
        <v>600</v>
      </c>
      <c r="C570" s="523" t="s">
        <v>594</v>
      </c>
      <c r="D570" s="524" t="s">
        <v>595</v>
      </c>
      <c r="E570" s="524" t="s">
        <v>4010</v>
      </c>
      <c r="F570" s="524" t="s">
        <v>2307</v>
      </c>
      <c r="G570" s="524"/>
      <c r="H570" s="524"/>
      <c r="I570" s="524"/>
      <c r="J570" s="524"/>
      <c r="K570" s="689">
        <v>44293</v>
      </c>
      <c r="L570" s="537"/>
    </row>
    <row r="571" spans="1:12" ht="26.4">
      <c r="A571" s="524">
        <v>562</v>
      </c>
      <c r="B571" s="417" t="s">
        <v>601</v>
      </c>
      <c r="C571" s="523" t="s">
        <v>594</v>
      </c>
      <c r="D571" s="524" t="s">
        <v>595</v>
      </c>
      <c r="E571" s="524" t="s">
        <v>4010</v>
      </c>
      <c r="F571" s="524" t="s">
        <v>2309</v>
      </c>
      <c r="G571" s="524"/>
      <c r="H571" s="524"/>
      <c r="I571" s="524"/>
      <c r="J571" s="524"/>
      <c r="K571" s="689">
        <v>44293</v>
      </c>
      <c r="L571" s="537"/>
    </row>
    <row r="572" spans="1:12" ht="26.4">
      <c r="A572" s="524">
        <v>563</v>
      </c>
      <c r="B572" s="414" t="s">
        <v>602</v>
      </c>
      <c r="C572" s="523" t="s">
        <v>594</v>
      </c>
      <c r="D572" s="524" t="s">
        <v>595</v>
      </c>
      <c r="E572" s="524" t="s">
        <v>4010</v>
      </c>
      <c r="F572" s="524" t="s">
        <v>2309</v>
      </c>
      <c r="G572" s="524"/>
      <c r="H572" s="524"/>
      <c r="I572" s="524"/>
      <c r="J572" s="524"/>
      <c r="K572" s="689">
        <v>44293</v>
      </c>
      <c r="L572" s="537"/>
    </row>
    <row r="573" spans="1:12" ht="26.4">
      <c r="A573" s="524">
        <v>564</v>
      </c>
      <c r="B573" s="417" t="s">
        <v>603</v>
      </c>
      <c r="C573" s="523" t="s">
        <v>594</v>
      </c>
      <c r="D573" s="524" t="s">
        <v>597</v>
      </c>
      <c r="E573" s="524" t="s">
        <v>4018</v>
      </c>
      <c r="F573" s="524" t="s">
        <v>2309</v>
      </c>
      <c r="G573" s="524"/>
      <c r="H573" s="524"/>
      <c r="I573" s="524"/>
      <c r="J573" s="524"/>
      <c r="K573" s="689">
        <v>44293</v>
      </c>
      <c r="L573" s="537"/>
    </row>
    <row r="574" spans="1:12" ht="26.4">
      <c r="A574" s="524">
        <v>565</v>
      </c>
      <c r="B574" s="417" t="s">
        <v>604</v>
      </c>
      <c r="C574" s="523" t="s">
        <v>594</v>
      </c>
      <c r="D574" s="524" t="s">
        <v>597</v>
      </c>
      <c r="E574" s="524" t="s">
        <v>4018</v>
      </c>
      <c r="F574" s="524" t="s">
        <v>2315</v>
      </c>
      <c r="G574" s="524"/>
      <c r="H574" s="524"/>
      <c r="I574" s="524"/>
      <c r="J574" s="524"/>
      <c r="K574" s="689">
        <v>44293</v>
      </c>
      <c r="L574" s="537"/>
    </row>
    <row r="575" spans="1:12" ht="26.4">
      <c r="A575" s="524">
        <v>566</v>
      </c>
      <c r="B575" s="417" t="s">
        <v>605</v>
      </c>
      <c r="C575" s="523" t="s">
        <v>594</v>
      </c>
      <c r="D575" s="524" t="s">
        <v>597</v>
      </c>
      <c r="E575" s="524" t="s">
        <v>4018</v>
      </c>
      <c r="F575" s="524" t="s">
        <v>2309</v>
      </c>
      <c r="G575" s="524"/>
      <c r="H575" s="524"/>
      <c r="I575" s="524"/>
      <c r="J575" s="524"/>
      <c r="K575" s="689">
        <v>44293</v>
      </c>
      <c r="L575" s="537"/>
    </row>
    <row r="576" spans="1:12" ht="26.4">
      <c r="A576" s="524">
        <v>567</v>
      </c>
      <c r="B576" s="417" t="s">
        <v>606</v>
      </c>
      <c r="C576" s="523" t="s">
        <v>594</v>
      </c>
      <c r="D576" s="524" t="s">
        <v>595</v>
      </c>
      <c r="E576" s="524" t="s">
        <v>4010</v>
      </c>
      <c r="F576" s="524" t="s">
        <v>2309</v>
      </c>
      <c r="G576" s="524"/>
      <c r="H576" s="524"/>
      <c r="I576" s="524"/>
      <c r="J576" s="524"/>
      <c r="K576" s="689">
        <v>44293</v>
      </c>
      <c r="L576" s="537"/>
    </row>
    <row r="577" spans="1:12">
      <c r="A577" s="524">
        <v>568</v>
      </c>
      <c r="B577" s="713" t="s">
        <v>1066</v>
      </c>
      <c r="C577" s="523" t="s">
        <v>594</v>
      </c>
      <c r="D577" s="524" t="s">
        <v>595</v>
      </c>
      <c r="E577" s="524" t="s">
        <v>4019</v>
      </c>
      <c r="F577" s="524" t="s">
        <v>2309</v>
      </c>
      <c r="G577" s="524"/>
      <c r="H577" s="524"/>
      <c r="I577" s="524"/>
      <c r="J577" s="524"/>
      <c r="K577" s="689">
        <v>44230</v>
      </c>
      <c r="L577" s="537"/>
    </row>
    <row r="578" spans="1:12" ht="26.4">
      <c r="A578" s="524">
        <v>569</v>
      </c>
      <c r="B578" s="698" t="s">
        <v>608</v>
      </c>
      <c r="C578" s="523"/>
      <c r="D578" s="524"/>
      <c r="E578" s="524"/>
      <c r="F578" s="524"/>
      <c r="G578" s="474">
        <f>SUM(G579:G591)</f>
        <v>0</v>
      </c>
      <c r="H578" s="474">
        <f>SUM(H579:H591)</f>
        <v>0</v>
      </c>
      <c r="I578" s="474">
        <f>SUM(I579:I591)</f>
        <v>0</v>
      </c>
      <c r="J578" s="474">
        <f>SUM(J579:J591)</f>
        <v>0</v>
      </c>
      <c r="K578" s="537"/>
      <c r="L578" s="537"/>
    </row>
    <row r="579" spans="1:12">
      <c r="A579" s="524">
        <v>570</v>
      </c>
      <c r="B579" s="523"/>
      <c r="C579" s="523"/>
      <c r="D579" s="524"/>
      <c r="E579" s="524"/>
      <c r="F579" s="524"/>
      <c r="G579" s="524"/>
      <c r="H579" s="524"/>
      <c r="I579" s="524"/>
      <c r="J579" s="524"/>
      <c r="K579" s="537"/>
      <c r="L579" s="537"/>
    </row>
    <row r="580" spans="1:12">
      <c r="A580" s="524">
        <v>571</v>
      </c>
      <c r="B580" s="523"/>
      <c r="C580" s="523"/>
      <c r="D580" s="524"/>
      <c r="E580" s="524"/>
      <c r="F580" s="524"/>
      <c r="G580" s="524"/>
      <c r="H580" s="524"/>
      <c r="I580" s="524"/>
      <c r="J580" s="524"/>
      <c r="K580" s="537"/>
      <c r="L580" s="537"/>
    </row>
    <row r="581" spans="1:12">
      <c r="A581" s="524">
        <v>572</v>
      </c>
      <c r="B581" s="523"/>
      <c r="C581" s="523"/>
      <c r="D581" s="524"/>
      <c r="E581" s="524"/>
      <c r="F581" s="524"/>
      <c r="G581" s="524"/>
      <c r="H581" s="524"/>
      <c r="I581" s="524"/>
      <c r="J581" s="524"/>
      <c r="K581" s="537"/>
      <c r="L581" s="537"/>
    </row>
    <row r="582" spans="1:12">
      <c r="A582" s="524">
        <v>573</v>
      </c>
      <c r="B582" s="523"/>
      <c r="C582" s="523"/>
      <c r="D582" s="524"/>
      <c r="E582" s="524"/>
      <c r="F582" s="524"/>
      <c r="G582" s="524"/>
      <c r="H582" s="524"/>
      <c r="I582" s="524"/>
      <c r="J582" s="524"/>
      <c r="K582" s="537"/>
      <c r="L582" s="537"/>
    </row>
    <row r="583" spans="1:12">
      <c r="A583" s="524">
        <v>574</v>
      </c>
      <c r="B583" s="523"/>
      <c r="C583" s="523"/>
      <c r="D583" s="524"/>
      <c r="E583" s="524"/>
      <c r="F583" s="524"/>
      <c r="G583" s="524"/>
      <c r="H583" s="524"/>
      <c r="I583" s="524"/>
      <c r="J583" s="524"/>
      <c r="K583" s="537"/>
      <c r="L583" s="537"/>
    </row>
    <row r="584" spans="1:12">
      <c r="A584" s="524">
        <v>575</v>
      </c>
      <c r="B584" s="523"/>
      <c r="C584" s="523"/>
      <c r="D584" s="524"/>
      <c r="E584" s="524"/>
      <c r="F584" s="524"/>
      <c r="G584" s="524"/>
      <c r="H584" s="524"/>
      <c r="I584" s="524"/>
      <c r="J584" s="524"/>
      <c r="K584" s="537"/>
      <c r="L584" s="537"/>
    </row>
    <row r="585" spans="1:12">
      <c r="A585" s="524">
        <v>576</v>
      </c>
      <c r="B585" s="523"/>
      <c r="C585" s="523"/>
      <c r="D585" s="524"/>
      <c r="E585" s="524"/>
      <c r="F585" s="524"/>
      <c r="G585" s="524"/>
      <c r="H585" s="524"/>
      <c r="I585" s="524"/>
      <c r="J585" s="524"/>
      <c r="K585" s="537"/>
      <c r="L585" s="537"/>
    </row>
    <row r="586" spans="1:12">
      <c r="A586" s="524">
        <v>577</v>
      </c>
      <c r="B586" s="523"/>
      <c r="C586" s="523"/>
      <c r="D586" s="524"/>
      <c r="E586" s="524"/>
      <c r="F586" s="524"/>
      <c r="G586" s="524"/>
      <c r="H586" s="524"/>
      <c r="I586" s="524"/>
      <c r="J586" s="524"/>
      <c r="K586" s="537"/>
      <c r="L586" s="537"/>
    </row>
    <row r="587" spans="1:12">
      <c r="A587" s="524">
        <v>578</v>
      </c>
      <c r="B587" s="523"/>
      <c r="C587" s="523"/>
      <c r="D587" s="524"/>
      <c r="E587" s="524"/>
      <c r="F587" s="524"/>
      <c r="G587" s="524"/>
      <c r="H587" s="524"/>
      <c r="I587" s="524"/>
      <c r="J587" s="524"/>
      <c r="K587" s="537"/>
      <c r="L587" s="537"/>
    </row>
    <row r="588" spans="1:12">
      <c r="A588" s="524">
        <v>579</v>
      </c>
      <c r="B588" s="523"/>
      <c r="C588" s="523"/>
      <c r="D588" s="524"/>
      <c r="E588" s="524"/>
      <c r="F588" s="524"/>
      <c r="G588" s="524"/>
      <c r="H588" s="524"/>
      <c r="I588" s="524"/>
      <c r="J588" s="524"/>
      <c r="K588" s="537"/>
      <c r="L588" s="537"/>
    </row>
    <row r="589" spans="1:12">
      <c r="A589" s="524">
        <v>580</v>
      </c>
      <c r="B589" s="523"/>
      <c r="C589" s="523"/>
      <c r="D589" s="524"/>
      <c r="E589" s="524"/>
      <c r="F589" s="524"/>
      <c r="G589" s="524"/>
      <c r="H589" s="524"/>
      <c r="I589" s="524"/>
      <c r="J589" s="524"/>
      <c r="K589" s="537"/>
      <c r="L589" s="537"/>
    </row>
    <row r="590" spans="1:12">
      <c r="A590" s="524">
        <v>581</v>
      </c>
      <c r="B590" s="523"/>
      <c r="C590" s="523"/>
      <c r="D590" s="524"/>
      <c r="E590" s="524"/>
      <c r="F590" s="524"/>
      <c r="G590" s="524"/>
      <c r="H590" s="524"/>
      <c r="I590" s="524"/>
      <c r="J590" s="524"/>
      <c r="K590" s="537"/>
      <c r="L590" s="537"/>
    </row>
    <row r="591" spans="1:12">
      <c r="A591" s="524">
        <v>582</v>
      </c>
      <c r="B591" s="523"/>
      <c r="C591" s="523"/>
      <c r="D591" s="524"/>
      <c r="E591" s="524"/>
      <c r="F591" s="524"/>
      <c r="G591" s="524"/>
      <c r="H591" s="524"/>
      <c r="I591" s="524"/>
      <c r="J591" s="524"/>
      <c r="K591" s="537"/>
      <c r="L591" s="537"/>
    </row>
    <row r="592" spans="1:12">
      <c r="A592" s="524">
        <v>583</v>
      </c>
      <c r="B592" s="481" t="s">
        <v>609</v>
      </c>
      <c r="C592" s="473"/>
      <c r="D592" s="474"/>
      <c r="E592" s="474"/>
      <c r="F592" s="474"/>
      <c r="G592" s="474">
        <f>SUM(G594:G894)</f>
        <v>0</v>
      </c>
      <c r="H592" s="474">
        <f>SUM(H594:H894)</f>
        <v>0</v>
      </c>
      <c r="I592" s="474">
        <f>SUM(I594:I894)</f>
        <v>0</v>
      </c>
      <c r="J592" s="474">
        <f>SUM(J594:J894)</f>
        <v>0</v>
      </c>
      <c r="K592" s="537"/>
      <c r="L592" s="537"/>
    </row>
    <row r="593" spans="1:12">
      <c r="A593" s="524">
        <v>584</v>
      </c>
      <c r="B593" s="414" t="s">
        <v>4858</v>
      </c>
      <c r="C593" s="523" t="s">
        <v>4859</v>
      </c>
      <c r="D593" s="524" t="s">
        <v>4860</v>
      </c>
      <c r="E593" s="524"/>
      <c r="F593" s="524">
        <v>0.9</v>
      </c>
      <c r="G593" s="524"/>
      <c r="H593" s="524"/>
      <c r="I593" s="524"/>
      <c r="J593" s="524"/>
      <c r="K593" s="692">
        <v>47833</v>
      </c>
      <c r="L593" s="537"/>
    </row>
    <row r="594" spans="1:12">
      <c r="A594" s="524">
        <v>585</v>
      </c>
      <c r="B594" s="690" t="s">
        <v>2316</v>
      </c>
      <c r="C594" s="523" t="s">
        <v>2317</v>
      </c>
      <c r="D594" s="524" t="s">
        <v>2318</v>
      </c>
      <c r="E594" s="524" t="s">
        <v>3815</v>
      </c>
      <c r="F594" s="524">
        <v>1</v>
      </c>
      <c r="G594" s="524"/>
      <c r="H594" s="524"/>
      <c r="I594" s="524"/>
      <c r="J594" s="524"/>
      <c r="K594" s="689">
        <v>44838</v>
      </c>
      <c r="L594" s="537"/>
    </row>
    <row r="595" spans="1:12" ht="26.4">
      <c r="A595" s="524">
        <v>586</v>
      </c>
      <c r="B595" s="417" t="s">
        <v>611</v>
      </c>
      <c r="C595" s="523" t="s">
        <v>405</v>
      </c>
      <c r="D595" s="524" t="s">
        <v>612</v>
      </c>
      <c r="E595" s="524" t="s">
        <v>4020</v>
      </c>
      <c r="F595" s="524">
        <v>2.4</v>
      </c>
      <c r="G595" s="524"/>
      <c r="H595" s="524"/>
      <c r="I595" s="524"/>
      <c r="J595" s="524"/>
      <c r="K595" s="689">
        <v>46381</v>
      </c>
      <c r="L595" s="537"/>
    </row>
    <row r="596" spans="1:12" ht="26.4">
      <c r="A596" s="524">
        <v>587</v>
      </c>
      <c r="B596" s="414" t="s">
        <v>3435</v>
      </c>
      <c r="C596" s="523" t="s">
        <v>3436</v>
      </c>
      <c r="D596" s="524" t="s">
        <v>3437</v>
      </c>
      <c r="E596" s="524" t="s">
        <v>3762</v>
      </c>
      <c r="F596" s="524">
        <v>1</v>
      </c>
      <c r="G596" s="524"/>
      <c r="H596" s="524"/>
      <c r="I596" s="524"/>
      <c r="J596" s="524"/>
      <c r="K596" s="689">
        <v>46500</v>
      </c>
      <c r="L596" s="537"/>
    </row>
    <row r="597" spans="1:12">
      <c r="A597" s="524">
        <v>588</v>
      </c>
      <c r="B597" s="414" t="s">
        <v>613</v>
      </c>
      <c r="C597" s="523" t="s">
        <v>614</v>
      </c>
      <c r="D597" s="524" t="s">
        <v>2319</v>
      </c>
      <c r="E597" s="524" t="s">
        <v>4021</v>
      </c>
      <c r="F597" s="524">
        <v>0.4</v>
      </c>
      <c r="G597" s="524"/>
      <c r="H597" s="524"/>
      <c r="I597" s="524"/>
      <c r="J597" s="524"/>
      <c r="K597" s="689">
        <v>45809</v>
      </c>
      <c r="L597" s="537"/>
    </row>
    <row r="598" spans="1:12" ht="52.8">
      <c r="A598" s="524">
        <v>589</v>
      </c>
      <c r="B598" s="690" t="s">
        <v>2320</v>
      </c>
      <c r="C598" s="523" t="s">
        <v>670</v>
      </c>
      <c r="D598" s="524" t="s">
        <v>1083</v>
      </c>
      <c r="E598" s="524" t="s">
        <v>3794</v>
      </c>
      <c r="F598" s="524">
        <v>0.7</v>
      </c>
      <c r="G598" s="524"/>
      <c r="H598" s="524"/>
      <c r="I598" s="524"/>
      <c r="J598" s="524"/>
      <c r="K598" s="689">
        <v>44654</v>
      </c>
      <c r="L598" s="537"/>
    </row>
    <row r="599" spans="1:12" ht="26.4">
      <c r="A599" s="524">
        <v>590</v>
      </c>
      <c r="B599" s="414" t="s">
        <v>2321</v>
      </c>
      <c r="C599" s="523" t="s">
        <v>429</v>
      </c>
      <c r="D599" s="524" t="s">
        <v>630</v>
      </c>
      <c r="E599" s="524" t="s">
        <v>3929</v>
      </c>
      <c r="F599" s="524" t="s">
        <v>2322</v>
      </c>
      <c r="G599" s="524"/>
      <c r="H599" s="524"/>
      <c r="I599" s="524"/>
      <c r="J599" s="524"/>
      <c r="K599" s="689">
        <v>45480</v>
      </c>
      <c r="L599" s="537"/>
    </row>
    <row r="600" spans="1:12" ht="26.4">
      <c r="A600" s="524">
        <v>591</v>
      </c>
      <c r="B600" s="414" t="s">
        <v>1067</v>
      </c>
      <c r="C600" s="523" t="s">
        <v>1068</v>
      </c>
      <c r="D600" s="524" t="s">
        <v>615</v>
      </c>
      <c r="E600" s="524" t="s">
        <v>3731</v>
      </c>
      <c r="F600" s="524">
        <v>0.4</v>
      </c>
      <c r="G600" s="524"/>
      <c r="H600" s="524"/>
      <c r="I600" s="524"/>
      <c r="J600" s="524"/>
      <c r="K600" s="689">
        <v>44285</v>
      </c>
      <c r="L600" s="537"/>
    </row>
    <row r="601" spans="1:12" ht="26.4">
      <c r="A601" s="524">
        <v>592</v>
      </c>
      <c r="B601" s="414" t="s">
        <v>3136</v>
      </c>
      <c r="C601" s="523" t="s">
        <v>556</v>
      </c>
      <c r="D601" s="524" t="s">
        <v>2449</v>
      </c>
      <c r="E601" s="524" t="s">
        <v>3823</v>
      </c>
      <c r="F601" s="524">
        <v>0.08</v>
      </c>
      <c r="G601" s="524"/>
      <c r="H601" s="524"/>
      <c r="I601" s="524"/>
      <c r="J601" s="524"/>
      <c r="K601" s="689">
        <v>46147</v>
      </c>
      <c r="L601" s="537"/>
    </row>
    <row r="602" spans="1:12">
      <c r="A602" s="524">
        <v>593</v>
      </c>
      <c r="B602" s="414" t="s">
        <v>2323</v>
      </c>
      <c r="C602" s="523" t="s">
        <v>610</v>
      </c>
      <c r="D602" s="524" t="s">
        <v>2324</v>
      </c>
      <c r="E602" s="524" t="s">
        <v>3841</v>
      </c>
      <c r="F602" s="524">
        <v>0.7</v>
      </c>
      <c r="G602" s="524"/>
      <c r="H602" s="524"/>
      <c r="I602" s="524"/>
      <c r="J602" s="524"/>
      <c r="K602" s="692">
        <v>45788</v>
      </c>
      <c r="L602" s="537"/>
    </row>
    <row r="603" spans="1:12" ht="26.4">
      <c r="A603" s="524">
        <v>594</v>
      </c>
      <c r="B603" s="690" t="s">
        <v>3438</v>
      </c>
      <c r="C603" s="523" t="s">
        <v>627</v>
      </c>
      <c r="D603" s="524" t="s">
        <v>628</v>
      </c>
      <c r="E603" s="524" t="s">
        <v>3849</v>
      </c>
      <c r="F603" s="524">
        <v>0.5</v>
      </c>
      <c r="G603" s="524"/>
      <c r="H603" s="524"/>
      <c r="I603" s="524"/>
      <c r="J603" s="524"/>
      <c r="K603" s="689">
        <v>46718</v>
      </c>
      <c r="L603" s="537"/>
    </row>
    <row r="604" spans="1:12" ht="26.4">
      <c r="A604" s="524">
        <v>595</v>
      </c>
      <c r="B604" s="507" t="s">
        <v>4022</v>
      </c>
      <c r="C604" s="705" t="s">
        <v>3107</v>
      </c>
      <c r="D604" s="495" t="s">
        <v>4023</v>
      </c>
      <c r="E604" s="694" t="s">
        <v>3736</v>
      </c>
      <c r="F604" s="524">
        <v>0.8</v>
      </c>
      <c r="G604" s="524"/>
      <c r="H604" s="524"/>
      <c r="I604" s="524"/>
      <c r="J604" s="524"/>
      <c r="K604" s="689">
        <v>46851</v>
      </c>
      <c r="L604" s="537"/>
    </row>
    <row r="605" spans="1:12" ht="26.4">
      <c r="A605" s="524">
        <v>596</v>
      </c>
      <c r="B605" s="414" t="s">
        <v>4024</v>
      </c>
      <c r="C605" s="523" t="s">
        <v>627</v>
      </c>
      <c r="D605" s="524" t="s">
        <v>1069</v>
      </c>
      <c r="E605" s="524" t="s">
        <v>3762</v>
      </c>
      <c r="F605" s="524">
        <v>0.5</v>
      </c>
      <c r="G605" s="524"/>
      <c r="H605" s="524"/>
      <c r="I605" s="524"/>
      <c r="J605" s="524"/>
      <c r="K605" s="689">
        <v>47665</v>
      </c>
      <c r="L605" s="537"/>
    </row>
    <row r="606" spans="1:12">
      <c r="A606" s="524">
        <v>597</v>
      </c>
      <c r="B606" s="414" t="s">
        <v>616</v>
      </c>
      <c r="C606" s="523" t="s">
        <v>617</v>
      </c>
      <c r="D606" s="524" t="s">
        <v>618</v>
      </c>
      <c r="E606" s="524" t="s">
        <v>3818</v>
      </c>
      <c r="F606" s="524">
        <v>2</v>
      </c>
      <c r="G606" s="524"/>
      <c r="H606" s="524"/>
      <c r="I606" s="524"/>
      <c r="J606" s="524"/>
      <c r="K606" s="689">
        <v>47308</v>
      </c>
      <c r="L606" s="537"/>
    </row>
    <row r="607" spans="1:12">
      <c r="A607" s="524">
        <v>598</v>
      </c>
      <c r="B607" s="414" t="s">
        <v>1070</v>
      </c>
      <c r="C607" s="523" t="s">
        <v>1071</v>
      </c>
      <c r="D607" s="524" t="s">
        <v>1072</v>
      </c>
      <c r="E607" s="524" t="s">
        <v>3818</v>
      </c>
      <c r="F607" s="524">
        <v>1.2</v>
      </c>
      <c r="G607" s="524"/>
      <c r="H607" s="524"/>
      <c r="I607" s="524"/>
      <c r="J607" s="524"/>
      <c r="K607" s="689">
        <v>44988</v>
      </c>
      <c r="L607" s="537"/>
    </row>
    <row r="608" spans="1:12" ht="39.6">
      <c r="A608" s="524">
        <v>599</v>
      </c>
      <c r="B608" s="414" t="s">
        <v>4025</v>
      </c>
      <c r="C608" s="523" t="s">
        <v>318</v>
      </c>
      <c r="D608" s="524" t="s">
        <v>359</v>
      </c>
      <c r="E608" s="524" t="s">
        <v>4026</v>
      </c>
      <c r="F608" s="524">
        <v>0.5</v>
      </c>
      <c r="G608" s="524"/>
      <c r="H608" s="524"/>
      <c r="I608" s="524"/>
      <c r="J608" s="524"/>
      <c r="K608" s="689">
        <v>47426</v>
      </c>
      <c r="L608" s="537"/>
    </row>
    <row r="609" spans="1:12" ht="52.8">
      <c r="A609" s="524">
        <v>600</v>
      </c>
      <c r="B609" s="414" t="s">
        <v>619</v>
      </c>
      <c r="C609" s="523" t="s">
        <v>405</v>
      </c>
      <c r="D609" s="524" t="s">
        <v>620</v>
      </c>
      <c r="E609" s="524" t="s">
        <v>4027</v>
      </c>
      <c r="F609" s="524">
        <v>0.1</v>
      </c>
      <c r="G609" s="524"/>
      <c r="H609" s="524"/>
      <c r="I609" s="524"/>
      <c r="J609" s="524"/>
      <c r="K609" s="692">
        <v>47405</v>
      </c>
      <c r="L609" s="537"/>
    </row>
    <row r="610" spans="1:12" ht="66">
      <c r="A610" s="524">
        <v>601</v>
      </c>
      <c r="B610" s="414" t="s">
        <v>2325</v>
      </c>
      <c r="C610" s="523" t="s">
        <v>622</v>
      </c>
      <c r="D610" s="524" t="s">
        <v>2326</v>
      </c>
      <c r="E610" s="524" t="s">
        <v>4028</v>
      </c>
      <c r="F610" s="524" t="s">
        <v>2327</v>
      </c>
      <c r="G610" s="524"/>
      <c r="H610" s="524"/>
      <c r="I610" s="524"/>
      <c r="J610" s="524"/>
      <c r="K610" s="689">
        <v>45131</v>
      </c>
      <c r="L610" s="537"/>
    </row>
    <row r="611" spans="1:12" ht="26.4">
      <c r="A611" s="524">
        <v>602</v>
      </c>
      <c r="B611" s="414" t="s">
        <v>2328</v>
      </c>
      <c r="C611" s="523" t="s">
        <v>2329</v>
      </c>
      <c r="D611" s="524" t="s">
        <v>615</v>
      </c>
      <c r="E611" s="524" t="s">
        <v>3849</v>
      </c>
      <c r="F611" s="524">
        <v>0.4</v>
      </c>
      <c r="G611" s="524"/>
      <c r="H611" s="524"/>
      <c r="I611" s="524"/>
      <c r="J611" s="524"/>
      <c r="K611" s="689">
        <v>44619</v>
      </c>
      <c r="L611" s="537"/>
    </row>
    <row r="612" spans="1:12">
      <c r="A612" s="524">
        <v>603</v>
      </c>
      <c r="B612" s="690" t="s">
        <v>621</v>
      </c>
      <c r="C612" s="523" t="s">
        <v>622</v>
      </c>
      <c r="D612" s="524" t="s">
        <v>623</v>
      </c>
      <c r="E612" s="524" t="s">
        <v>3709</v>
      </c>
      <c r="F612" s="524">
        <v>0.4</v>
      </c>
      <c r="G612" s="524"/>
      <c r="H612" s="524"/>
      <c r="I612" s="524"/>
      <c r="J612" s="524"/>
      <c r="K612" s="689">
        <v>45654</v>
      </c>
      <c r="L612" s="537"/>
    </row>
    <row r="613" spans="1:12">
      <c r="A613" s="524">
        <v>604</v>
      </c>
      <c r="B613" s="690" t="s">
        <v>2330</v>
      </c>
      <c r="C613" s="523" t="s">
        <v>2331</v>
      </c>
      <c r="D613" s="524" t="s">
        <v>623</v>
      </c>
      <c r="E613" s="524" t="s">
        <v>3709</v>
      </c>
      <c r="F613" s="524">
        <v>0.3</v>
      </c>
      <c r="G613" s="524"/>
      <c r="H613" s="524"/>
      <c r="I613" s="524"/>
      <c r="J613" s="524"/>
      <c r="K613" s="689">
        <v>45262</v>
      </c>
      <c r="L613" s="537"/>
    </row>
    <row r="614" spans="1:12" ht="52.8">
      <c r="A614" s="524">
        <v>605</v>
      </c>
      <c r="B614" s="416" t="s">
        <v>3439</v>
      </c>
      <c r="C614" s="523" t="s">
        <v>3440</v>
      </c>
      <c r="D614" s="524" t="s">
        <v>3441</v>
      </c>
      <c r="E614" s="524" t="s">
        <v>3794</v>
      </c>
      <c r="F614" s="524">
        <v>1.5</v>
      </c>
      <c r="G614" s="524"/>
      <c r="H614" s="524"/>
      <c r="I614" s="524"/>
      <c r="J614" s="524"/>
      <c r="K614" s="689">
        <v>46346</v>
      </c>
      <c r="L614" s="537"/>
    </row>
    <row r="615" spans="1:12">
      <c r="A615" s="524">
        <v>606</v>
      </c>
      <c r="B615" s="358" t="s">
        <v>4861</v>
      </c>
      <c r="C615" s="523" t="s">
        <v>3440</v>
      </c>
      <c r="D615" s="524" t="s">
        <v>3441</v>
      </c>
      <c r="E615" s="524" t="s">
        <v>3813</v>
      </c>
      <c r="F615" s="524">
        <v>1.5</v>
      </c>
      <c r="G615" s="524"/>
      <c r="H615" s="524"/>
      <c r="I615" s="524"/>
      <c r="J615" s="524"/>
      <c r="K615" s="689">
        <v>47707</v>
      </c>
      <c r="L615" s="537"/>
    </row>
    <row r="616" spans="1:12">
      <c r="A616" s="524">
        <v>607</v>
      </c>
      <c r="B616" s="414" t="s">
        <v>2332</v>
      </c>
      <c r="C616" s="523" t="s">
        <v>614</v>
      </c>
      <c r="D616" s="524" t="s">
        <v>615</v>
      </c>
      <c r="E616" s="524" t="s">
        <v>3986</v>
      </c>
      <c r="F616" s="524">
        <v>0.4</v>
      </c>
      <c r="G616" s="524"/>
      <c r="H616" s="524"/>
      <c r="I616" s="524"/>
      <c r="J616" s="524"/>
      <c r="K616" s="689">
        <v>44908</v>
      </c>
      <c r="L616" s="537"/>
    </row>
    <row r="617" spans="1:12" ht="26.4">
      <c r="A617" s="524">
        <v>608</v>
      </c>
      <c r="B617" s="414" t="s">
        <v>2333</v>
      </c>
      <c r="C617" s="523" t="s">
        <v>429</v>
      </c>
      <c r="D617" s="524" t="s">
        <v>348</v>
      </c>
      <c r="E617" s="524" t="s">
        <v>3770</v>
      </c>
      <c r="F617" s="524">
        <v>0.5</v>
      </c>
      <c r="G617" s="524"/>
      <c r="H617" s="524"/>
      <c r="I617" s="524"/>
      <c r="J617" s="524"/>
      <c r="K617" s="689">
        <v>45072</v>
      </c>
      <c r="L617" s="537"/>
    </row>
    <row r="618" spans="1:12">
      <c r="A618" s="524">
        <v>609</v>
      </c>
      <c r="B618" s="714" t="s">
        <v>4029</v>
      </c>
      <c r="C618" s="693" t="s">
        <v>693</v>
      </c>
      <c r="D618" s="694" t="s">
        <v>4030</v>
      </c>
      <c r="E618" s="694" t="s">
        <v>3709</v>
      </c>
      <c r="F618" s="524">
        <v>0.75</v>
      </c>
      <c r="G618" s="524"/>
      <c r="H618" s="524"/>
      <c r="I618" s="524"/>
      <c r="J618" s="524"/>
      <c r="K618" s="689">
        <v>46847</v>
      </c>
      <c r="L618" s="537"/>
    </row>
    <row r="619" spans="1:12">
      <c r="A619" s="524">
        <v>610</v>
      </c>
      <c r="B619" s="479" t="s">
        <v>4862</v>
      </c>
      <c r="C619" s="693" t="s">
        <v>2109</v>
      </c>
      <c r="D619" s="694" t="s">
        <v>4863</v>
      </c>
      <c r="E619" s="694" t="s">
        <v>3709</v>
      </c>
      <c r="F619" s="694">
        <v>0.5</v>
      </c>
      <c r="G619" s="524"/>
      <c r="H619" s="524"/>
      <c r="I619" s="524"/>
      <c r="J619" s="524"/>
      <c r="K619" s="689">
        <v>47072</v>
      </c>
      <c r="L619" s="537"/>
    </row>
    <row r="620" spans="1:12">
      <c r="A620" s="524">
        <v>611</v>
      </c>
      <c r="B620" s="414" t="s">
        <v>4864</v>
      </c>
      <c r="C620" s="523" t="s">
        <v>4865</v>
      </c>
      <c r="D620" s="524" t="s">
        <v>4866</v>
      </c>
      <c r="E620" s="524" t="s">
        <v>3709</v>
      </c>
      <c r="F620" s="524">
        <v>0.8</v>
      </c>
      <c r="G620" s="524"/>
      <c r="H620" s="524"/>
      <c r="I620" s="524"/>
      <c r="J620" s="524"/>
      <c r="K620" s="689">
        <v>47628</v>
      </c>
      <c r="L620" s="537"/>
    </row>
    <row r="621" spans="1:12" ht="26.4">
      <c r="A621" s="524">
        <v>612</v>
      </c>
      <c r="B621" s="690" t="s">
        <v>4031</v>
      </c>
      <c r="C621" s="523" t="s">
        <v>624</v>
      </c>
      <c r="D621" s="524" t="s">
        <v>625</v>
      </c>
      <c r="E621" s="524" t="s">
        <v>3709</v>
      </c>
      <c r="F621" s="524">
        <v>0.8</v>
      </c>
      <c r="G621" s="524"/>
      <c r="H621" s="524"/>
      <c r="I621" s="524"/>
      <c r="J621" s="524"/>
      <c r="K621" s="689">
        <v>47456</v>
      </c>
      <c r="L621" s="537"/>
    </row>
    <row r="622" spans="1:12">
      <c r="A622" s="524">
        <v>613</v>
      </c>
      <c r="B622" s="417" t="s">
        <v>626</v>
      </c>
      <c r="C622" s="523" t="s">
        <v>627</v>
      </c>
      <c r="D622" s="524" t="s">
        <v>628</v>
      </c>
      <c r="E622" s="524" t="s">
        <v>3709</v>
      </c>
      <c r="F622" s="524">
        <v>0.5</v>
      </c>
      <c r="G622" s="524"/>
      <c r="H622" s="524"/>
      <c r="I622" s="524"/>
      <c r="J622" s="524"/>
      <c r="K622" s="689">
        <v>47146</v>
      </c>
      <c r="L622" s="537"/>
    </row>
    <row r="623" spans="1:12">
      <c r="A623" s="524">
        <v>614</v>
      </c>
      <c r="B623" s="414" t="s">
        <v>2334</v>
      </c>
      <c r="C623" s="523" t="s">
        <v>622</v>
      </c>
      <c r="D623" s="524" t="s">
        <v>2326</v>
      </c>
      <c r="E623" s="524" t="s">
        <v>4032</v>
      </c>
      <c r="F623" s="524">
        <v>0.4</v>
      </c>
      <c r="G623" s="524"/>
      <c r="H623" s="524"/>
      <c r="I623" s="524"/>
      <c r="J623" s="524"/>
      <c r="K623" s="689">
        <v>45795</v>
      </c>
      <c r="L623" s="537"/>
    </row>
    <row r="624" spans="1:12" ht="26.4">
      <c r="A624" s="524">
        <v>615</v>
      </c>
      <c r="B624" s="414" t="s">
        <v>4867</v>
      </c>
      <c r="C624" s="523" t="s">
        <v>4868</v>
      </c>
      <c r="D624" s="524" t="s">
        <v>4869</v>
      </c>
      <c r="E624" s="524" t="s">
        <v>3815</v>
      </c>
      <c r="F624" s="524">
        <v>1.5</v>
      </c>
      <c r="G624" s="524"/>
      <c r="H624" s="524"/>
      <c r="I624" s="524"/>
      <c r="J624" s="524"/>
      <c r="K624" s="721">
        <v>47792</v>
      </c>
      <c r="L624" s="537"/>
    </row>
    <row r="625" spans="1:12" ht="26.4">
      <c r="A625" s="524">
        <v>616</v>
      </c>
      <c r="B625" s="489" t="s">
        <v>3442</v>
      </c>
      <c r="C625" s="715" t="s">
        <v>3443</v>
      </c>
      <c r="D625" s="716" t="s">
        <v>623</v>
      </c>
      <c r="E625" s="716" t="s">
        <v>4033</v>
      </c>
      <c r="F625" s="524">
        <v>0.4</v>
      </c>
      <c r="G625" s="524"/>
      <c r="H625" s="524"/>
      <c r="I625" s="524"/>
      <c r="J625" s="524"/>
      <c r="K625" s="689">
        <v>46433</v>
      </c>
      <c r="L625" s="537"/>
    </row>
    <row r="626" spans="1:12" ht="26.4">
      <c r="A626" s="524">
        <v>617</v>
      </c>
      <c r="B626" s="414" t="s">
        <v>629</v>
      </c>
      <c r="C626" s="523" t="s">
        <v>429</v>
      </c>
      <c r="D626" s="524" t="s">
        <v>630</v>
      </c>
      <c r="E626" s="524" t="s">
        <v>4034</v>
      </c>
      <c r="F626" s="524">
        <v>0.5</v>
      </c>
      <c r="G626" s="524"/>
      <c r="H626" s="524"/>
      <c r="I626" s="524"/>
      <c r="J626" s="524"/>
      <c r="K626" s="689">
        <v>47434</v>
      </c>
      <c r="L626" s="537"/>
    </row>
    <row r="627" spans="1:12" ht="26.4">
      <c r="A627" s="524">
        <v>618</v>
      </c>
      <c r="B627" s="414" t="s">
        <v>631</v>
      </c>
      <c r="C627" s="523" t="s">
        <v>632</v>
      </c>
      <c r="D627" s="524" t="s">
        <v>633</v>
      </c>
      <c r="E627" s="524" t="s">
        <v>3845</v>
      </c>
      <c r="F627" s="524">
        <v>2.5</v>
      </c>
      <c r="G627" s="524"/>
      <c r="H627" s="524"/>
      <c r="I627" s="524"/>
      <c r="J627" s="524"/>
      <c r="K627" s="689">
        <v>47266</v>
      </c>
      <c r="L627" s="537"/>
    </row>
    <row r="628" spans="1:12" ht="26.4">
      <c r="A628" s="524">
        <v>619</v>
      </c>
      <c r="B628" s="414" t="s">
        <v>634</v>
      </c>
      <c r="C628" s="523" t="s">
        <v>418</v>
      </c>
      <c r="D628" s="524" t="s">
        <v>635</v>
      </c>
      <c r="E628" s="524" t="s">
        <v>3845</v>
      </c>
      <c r="F628" s="524">
        <v>0.15</v>
      </c>
      <c r="G628" s="524"/>
      <c r="H628" s="524"/>
      <c r="I628" s="524"/>
      <c r="J628" s="524"/>
      <c r="K628" s="689">
        <v>47266</v>
      </c>
      <c r="L628" s="537"/>
    </row>
    <row r="629" spans="1:12">
      <c r="A629" s="524">
        <v>620</v>
      </c>
      <c r="B629" s="754" t="s">
        <v>4870</v>
      </c>
      <c r="C629" s="755" t="s">
        <v>4871</v>
      </c>
      <c r="D629" s="756" t="s">
        <v>4872</v>
      </c>
      <c r="E629" s="524" t="s">
        <v>3776</v>
      </c>
      <c r="F629" s="524">
        <v>0.6</v>
      </c>
      <c r="G629" s="524"/>
      <c r="H629" s="524"/>
      <c r="I629" s="524"/>
      <c r="J629" s="524"/>
      <c r="K629" s="689">
        <v>47572</v>
      </c>
      <c r="L629" s="537"/>
    </row>
    <row r="630" spans="1:12" ht="39.6">
      <c r="A630" s="524">
        <v>621</v>
      </c>
      <c r="B630" s="414" t="s">
        <v>1073</v>
      </c>
      <c r="C630" s="523" t="s">
        <v>1074</v>
      </c>
      <c r="D630" s="524" t="s">
        <v>1075</v>
      </c>
      <c r="E630" s="524" t="s">
        <v>3827</v>
      </c>
      <c r="F630" s="524">
        <v>0.8</v>
      </c>
      <c r="G630" s="524"/>
      <c r="H630" s="524"/>
      <c r="I630" s="524"/>
      <c r="J630" s="524"/>
      <c r="K630" s="692">
        <v>44417</v>
      </c>
      <c r="L630" s="537"/>
    </row>
    <row r="631" spans="1:12">
      <c r="A631" s="524">
        <v>622</v>
      </c>
      <c r="B631" s="414" t="s">
        <v>4035</v>
      </c>
      <c r="C631" s="523" t="s">
        <v>4036</v>
      </c>
      <c r="D631" s="524" t="s">
        <v>4037</v>
      </c>
      <c r="E631" s="524" t="s">
        <v>3740</v>
      </c>
      <c r="F631" s="524">
        <v>0.8</v>
      </c>
      <c r="G631" s="524"/>
      <c r="H631" s="524"/>
      <c r="I631" s="524"/>
      <c r="J631" s="524"/>
      <c r="K631" s="692">
        <v>47399</v>
      </c>
      <c r="L631" s="537"/>
    </row>
    <row r="632" spans="1:12">
      <c r="A632" s="524">
        <v>623</v>
      </c>
      <c r="B632" s="414" t="s">
        <v>2336</v>
      </c>
      <c r="C632" s="523" t="s">
        <v>2337</v>
      </c>
      <c r="D632" s="524" t="s">
        <v>2338</v>
      </c>
      <c r="E632" s="524" t="s">
        <v>3841</v>
      </c>
      <c r="F632" s="524">
        <v>0.8</v>
      </c>
      <c r="G632" s="524"/>
      <c r="H632" s="524"/>
      <c r="I632" s="524"/>
      <c r="J632" s="524"/>
      <c r="K632" s="689">
        <v>45206</v>
      </c>
      <c r="L632" s="537"/>
    </row>
    <row r="633" spans="1:12" ht="26.4">
      <c r="A633" s="524">
        <v>624</v>
      </c>
      <c r="B633" s="417" t="s">
        <v>636</v>
      </c>
      <c r="C633" s="523" t="s">
        <v>338</v>
      </c>
      <c r="D633" s="524" t="s">
        <v>339</v>
      </c>
      <c r="E633" s="524" t="s">
        <v>3800</v>
      </c>
      <c r="F633" s="524">
        <v>0.3</v>
      </c>
      <c r="G633" s="524"/>
      <c r="H633" s="524"/>
      <c r="I633" s="524"/>
      <c r="J633" s="524"/>
      <c r="K633" s="689">
        <v>47391</v>
      </c>
      <c r="L633" s="537"/>
    </row>
    <row r="634" spans="1:12">
      <c r="A634" s="524">
        <v>625</v>
      </c>
      <c r="B634" s="414" t="s">
        <v>637</v>
      </c>
      <c r="C634" s="523" t="s">
        <v>338</v>
      </c>
      <c r="D634" s="524" t="s">
        <v>339</v>
      </c>
      <c r="E634" s="524" t="s">
        <v>3801</v>
      </c>
      <c r="F634" s="524">
        <v>0.3</v>
      </c>
      <c r="G634" s="524"/>
      <c r="H634" s="524"/>
      <c r="I634" s="524"/>
      <c r="J634" s="524"/>
      <c r="K634" s="689">
        <v>47441</v>
      </c>
      <c r="L634" s="537"/>
    </row>
    <row r="635" spans="1:12">
      <c r="A635" s="524">
        <v>626</v>
      </c>
      <c r="B635" s="690" t="s">
        <v>337</v>
      </c>
      <c r="C635" s="523" t="s">
        <v>338</v>
      </c>
      <c r="D635" s="524" t="s">
        <v>339</v>
      </c>
      <c r="E635" s="524" t="s">
        <v>3776</v>
      </c>
      <c r="F635" s="524">
        <v>0.3</v>
      </c>
      <c r="G635" s="524"/>
      <c r="H635" s="524"/>
      <c r="I635" s="524"/>
      <c r="J635" s="524"/>
      <c r="K635" s="689">
        <v>44849</v>
      </c>
      <c r="L635" s="537"/>
    </row>
    <row r="636" spans="1:12">
      <c r="A636" s="524">
        <v>627</v>
      </c>
      <c r="B636" s="417" t="s">
        <v>4794</v>
      </c>
      <c r="C636" s="523" t="s">
        <v>4795</v>
      </c>
      <c r="D636" s="524" t="s">
        <v>4796</v>
      </c>
      <c r="E636" s="524" t="s">
        <v>3776</v>
      </c>
      <c r="F636" s="524" t="s">
        <v>4797</v>
      </c>
      <c r="G636" s="524"/>
      <c r="H636" s="524"/>
      <c r="I636" s="524"/>
      <c r="J636" s="524"/>
      <c r="K636" s="689">
        <v>47768</v>
      </c>
      <c r="L636" s="537"/>
    </row>
    <row r="637" spans="1:12">
      <c r="A637" s="524">
        <v>628</v>
      </c>
      <c r="B637" s="414" t="s">
        <v>4038</v>
      </c>
      <c r="C637" s="523" t="s">
        <v>3445</v>
      </c>
      <c r="D637" s="524" t="s">
        <v>3446</v>
      </c>
      <c r="E637" s="524" t="s">
        <v>3740</v>
      </c>
      <c r="F637" s="524">
        <v>1.25</v>
      </c>
      <c r="G637" s="524"/>
      <c r="H637" s="524"/>
      <c r="I637" s="524"/>
      <c r="J637" s="524"/>
      <c r="K637" s="689">
        <v>47322</v>
      </c>
      <c r="L637" s="537"/>
    </row>
    <row r="638" spans="1:12">
      <c r="A638" s="524">
        <v>629</v>
      </c>
      <c r="B638" s="414" t="s">
        <v>3444</v>
      </c>
      <c r="C638" s="523" t="s">
        <v>3445</v>
      </c>
      <c r="D638" s="524" t="s">
        <v>3446</v>
      </c>
      <c r="E638" s="524" t="s">
        <v>3709</v>
      </c>
      <c r="F638" s="524">
        <v>1.25</v>
      </c>
      <c r="G638" s="524"/>
      <c r="H638" s="524"/>
      <c r="I638" s="524"/>
      <c r="J638" s="524"/>
      <c r="K638" s="689">
        <v>46483</v>
      </c>
      <c r="L638" s="537"/>
    </row>
    <row r="639" spans="1:12" ht="26.4">
      <c r="A639" s="524">
        <v>630</v>
      </c>
      <c r="B639" s="417" t="s">
        <v>2339</v>
      </c>
      <c r="C639" s="523" t="s">
        <v>2340</v>
      </c>
      <c r="D639" s="524" t="s">
        <v>676</v>
      </c>
      <c r="E639" s="524" t="s">
        <v>3776</v>
      </c>
      <c r="F639" s="524" t="s">
        <v>4873</v>
      </c>
      <c r="G639" s="524"/>
      <c r="H639" s="524"/>
      <c r="I639" s="524"/>
      <c r="J639" s="524"/>
      <c r="K639" s="689">
        <v>44988</v>
      </c>
      <c r="L639" s="537"/>
    </row>
    <row r="640" spans="1:12" ht="26.4">
      <c r="A640" s="524">
        <v>631</v>
      </c>
      <c r="B640" s="417" t="s">
        <v>2342</v>
      </c>
      <c r="C640" s="523" t="s">
        <v>638</v>
      </c>
      <c r="D640" s="524" t="s">
        <v>2343</v>
      </c>
      <c r="E640" s="524" t="s">
        <v>3849</v>
      </c>
      <c r="F640" s="757"/>
      <c r="G640" s="524"/>
      <c r="H640" s="524"/>
      <c r="I640" s="524"/>
      <c r="J640" s="524"/>
      <c r="K640" s="689">
        <v>45128</v>
      </c>
      <c r="L640" s="537"/>
    </row>
    <row r="641" spans="1:12">
      <c r="A641" s="524">
        <v>632</v>
      </c>
      <c r="B641" s="417" t="s">
        <v>2341</v>
      </c>
      <c r="C641" s="523" t="s">
        <v>638</v>
      </c>
      <c r="D641" s="524" t="s">
        <v>639</v>
      </c>
      <c r="E641" s="524" t="s">
        <v>4039</v>
      </c>
      <c r="F641" s="757"/>
      <c r="G641" s="524"/>
      <c r="H641" s="524"/>
      <c r="I641" s="524"/>
      <c r="J641" s="524"/>
      <c r="K641" s="689">
        <v>45382</v>
      </c>
      <c r="L641" s="537"/>
    </row>
    <row r="642" spans="1:12">
      <c r="A642" s="524">
        <v>633</v>
      </c>
      <c r="B642" s="414" t="s">
        <v>640</v>
      </c>
      <c r="C642" s="523" t="s">
        <v>318</v>
      </c>
      <c r="D642" s="524" t="s">
        <v>641</v>
      </c>
      <c r="E642" s="524" t="s">
        <v>3709</v>
      </c>
      <c r="F642" s="524">
        <v>2.2000000000000002</v>
      </c>
      <c r="G642" s="524"/>
      <c r="H642" s="524"/>
      <c r="I642" s="524"/>
      <c r="J642" s="524"/>
      <c r="K642" s="689">
        <v>47561</v>
      </c>
      <c r="L642" s="537"/>
    </row>
    <row r="643" spans="1:12" ht="132">
      <c r="A643" s="524">
        <v>634</v>
      </c>
      <c r="B643" s="414" t="s">
        <v>3447</v>
      </c>
      <c r="C643" s="523" t="s">
        <v>789</v>
      </c>
      <c r="D643" s="524" t="s">
        <v>790</v>
      </c>
      <c r="E643" s="524" t="s">
        <v>4040</v>
      </c>
      <c r="F643" s="524">
        <v>0.3</v>
      </c>
      <c r="G643" s="524"/>
      <c r="H643" s="524"/>
      <c r="I643" s="524"/>
      <c r="J643" s="524"/>
      <c r="K643" s="689">
        <v>46466</v>
      </c>
      <c r="L643" s="537"/>
    </row>
    <row r="644" spans="1:12">
      <c r="A644" s="524">
        <v>635</v>
      </c>
      <c r="B644" s="361" t="s">
        <v>4874</v>
      </c>
      <c r="C644" s="755" t="s">
        <v>4875</v>
      </c>
      <c r="D644" s="756" t="s">
        <v>4876</v>
      </c>
      <c r="E644" s="756" t="s">
        <v>3888</v>
      </c>
      <c r="F644" s="756">
        <v>0.5</v>
      </c>
      <c r="G644" s="524"/>
      <c r="H644" s="524"/>
      <c r="I644" s="524"/>
      <c r="J644" s="524"/>
      <c r="K644" s="689">
        <v>44344</v>
      </c>
      <c r="L644" s="537"/>
    </row>
    <row r="645" spans="1:12" ht="26.4">
      <c r="A645" s="524">
        <v>636</v>
      </c>
      <c r="B645" s="478" t="s">
        <v>3448</v>
      </c>
      <c r="C645" s="693" t="s">
        <v>3449</v>
      </c>
      <c r="D645" s="694" t="s">
        <v>3450</v>
      </c>
      <c r="E645" s="694" t="s">
        <v>3719</v>
      </c>
      <c r="F645" s="694">
        <v>0.6</v>
      </c>
      <c r="G645" s="524"/>
      <c r="H645" s="524"/>
      <c r="I645" s="524"/>
      <c r="J645" s="524"/>
      <c r="K645" s="689">
        <v>47567</v>
      </c>
      <c r="L645" s="537"/>
    </row>
    <row r="646" spans="1:12">
      <c r="A646" s="524">
        <v>637</v>
      </c>
      <c r="B646" s="414" t="s">
        <v>2344</v>
      </c>
      <c r="C646" s="523" t="s">
        <v>318</v>
      </c>
      <c r="D646" s="524" t="s">
        <v>2345</v>
      </c>
      <c r="E646" s="524" t="s">
        <v>3815</v>
      </c>
      <c r="F646" s="524">
        <v>0.2</v>
      </c>
      <c r="G646" s="524"/>
      <c r="H646" s="524"/>
      <c r="I646" s="524"/>
      <c r="J646" s="524"/>
      <c r="K646" s="689">
        <v>45776</v>
      </c>
      <c r="L646" s="537"/>
    </row>
    <row r="647" spans="1:12" ht="26.4">
      <c r="A647" s="524">
        <v>638</v>
      </c>
      <c r="B647" s="414" t="s">
        <v>3451</v>
      </c>
      <c r="C647" s="523" t="s">
        <v>632</v>
      </c>
      <c r="D647" s="524" t="s">
        <v>633</v>
      </c>
      <c r="E647" s="524" t="s">
        <v>4041</v>
      </c>
      <c r="F647" s="524">
        <v>2</v>
      </c>
      <c r="G647" s="524"/>
      <c r="H647" s="524"/>
      <c r="I647" s="524"/>
      <c r="J647" s="524"/>
      <c r="K647" s="689">
        <v>46412</v>
      </c>
      <c r="L647" s="537"/>
    </row>
    <row r="648" spans="1:12" ht="26.4">
      <c r="A648" s="524">
        <v>639</v>
      </c>
      <c r="B648" s="507" t="s">
        <v>3137</v>
      </c>
      <c r="C648" s="705" t="s">
        <v>3138</v>
      </c>
      <c r="D648" s="495" t="s">
        <v>3139</v>
      </c>
      <c r="E648" s="495" t="s">
        <v>3736</v>
      </c>
      <c r="F648" s="694">
        <v>0.6</v>
      </c>
      <c r="G648" s="524"/>
      <c r="H648" s="524"/>
      <c r="I648" s="524"/>
      <c r="J648" s="524"/>
      <c r="K648" s="692">
        <v>46200</v>
      </c>
      <c r="L648" s="537"/>
    </row>
    <row r="649" spans="1:12">
      <c r="A649" s="524">
        <v>640</v>
      </c>
      <c r="B649" s="414" t="s">
        <v>3140</v>
      </c>
      <c r="C649" s="523" t="s">
        <v>3141</v>
      </c>
      <c r="D649" s="524" t="s">
        <v>623</v>
      </c>
      <c r="E649" s="524" t="s">
        <v>3730</v>
      </c>
      <c r="F649" s="524">
        <v>0.4</v>
      </c>
      <c r="G649" s="524"/>
      <c r="H649" s="524"/>
      <c r="I649" s="524"/>
      <c r="J649" s="524"/>
      <c r="K649" s="692">
        <v>46200</v>
      </c>
      <c r="L649" s="537"/>
    </row>
    <row r="650" spans="1:12">
      <c r="A650" s="524">
        <v>641</v>
      </c>
      <c r="B650" s="497" t="s">
        <v>4042</v>
      </c>
      <c r="C650" s="523" t="s">
        <v>556</v>
      </c>
      <c r="D650" s="524" t="s">
        <v>551</v>
      </c>
      <c r="E650" s="524" t="s">
        <v>4043</v>
      </c>
      <c r="F650" s="757" t="s">
        <v>4877</v>
      </c>
      <c r="G650" s="524"/>
      <c r="H650" s="524"/>
      <c r="I650" s="524"/>
      <c r="J650" s="524"/>
      <c r="K650" s="689">
        <v>47166</v>
      </c>
      <c r="L650" s="537"/>
    </row>
    <row r="651" spans="1:12">
      <c r="A651" s="524">
        <v>642</v>
      </c>
      <c r="B651" s="414" t="s">
        <v>2346</v>
      </c>
      <c r="C651" s="523" t="s">
        <v>338</v>
      </c>
      <c r="D651" s="524" t="s">
        <v>378</v>
      </c>
      <c r="E651" s="524" t="s">
        <v>3709</v>
      </c>
      <c r="F651" s="524">
        <v>0.4</v>
      </c>
      <c r="G651" s="524"/>
      <c r="H651" s="524"/>
      <c r="I651" s="524"/>
      <c r="J651" s="524"/>
      <c r="K651" s="689">
        <v>45655</v>
      </c>
      <c r="L651" s="537"/>
    </row>
    <row r="652" spans="1:12">
      <c r="A652" s="524">
        <v>643</v>
      </c>
      <c r="B652" s="414" t="s">
        <v>1076</v>
      </c>
      <c r="C652" s="523" t="s">
        <v>617</v>
      </c>
      <c r="D652" s="524" t="s">
        <v>618</v>
      </c>
      <c r="E652" s="524" t="s">
        <v>3801</v>
      </c>
      <c r="F652" s="524">
        <v>2</v>
      </c>
      <c r="G652" s="524"/>
      <c r="H652" s="524"/>
      <c r="I652" s="524"/>
      <c r="J652" s="524"/>
      <c r="K652" s="689">
        <v>47830</v>
      </c>
      <c r="L652" s="537"/>
    </row>
    <row r="653" spans="1:12" ht="26.4">
      <c r="A653" s="524">
        <v>644</v>
      </c>
      <c r="B653" s="414" t="s">
        <v>2347</v>
      </c>
      <c r="C653" s="523" t="s">
        <v>556</v>
      </c>
      <c r="D653" s="524" t="s">
        <v>406</v>
      </c>
      <c r="E653" s="524" t="s">
        <v>4044</v>
      </c>
      <c r="F653" s="757" t="s">
        <v>2607</v>
      </c>
      <c r="G653" s="524"/>
      <c r="H653" s="524"/>
      <c r="I653" s="524"/>
      <c r="J653" s="524"/>
      <c r="K653" s="689">
        <v>45691</v>
      </c>
      <c r="L653" s="537"/>
    </row>
    <row r="654" spans="1:12" ht="26.4">
      <c r="A654" s="524">
        <v>645</v>
      </c>
      <c r="B654" s="417" t="s">
        <v>4878</v>
      </c>
      <c r="C654" s="523" t="s">
        <v>315</v>
      </c>
      <c r="D654" s="524" t="s">
        <v>644</v>
      </c>
      <c r="E654" s="524" t="s">
        <v>3736</v>
      </c>
      <c r="F654" s="757" t="s">
        <v>2533</v>
      </c>
      <c r="G654" s="524"/>
      <c r="H654" s="524"/>
      <c r="I654" s="524"/>
      <c r="J654" s="524"/>
      <c r="K654" s="689">
        <v>47741</v>
      </c>
      <c r="L654" s="537"/>
    </row>
    <row r="655" spans="1:12" ht="26.4">
      <c r="A655" s="524">
        <v>646</v>
      </c>
      <c r="B655" s="360" t="s">
        <v>3142</v>
      </c>
      <c r="C655" s="755" t="s">
        <v>318</v>
      </c>
      <c r="D655" s="756" t="s">
        <v>641</v>
      </c>
      <c r="E655" s="756" t="s">
        <v>3719</v>
      </c>
      <c r="F655" s="694">
        <v>2.2000000000000002</v>
      </c>
      <c r="G655" s="524"/>
      <c r="H655" s="524"/>
      <c r="I655" s="524"/>
      <c r="J655" s="524"/>
      <c r="K655" s="689">
        <v>44643</v>
      </c>
      <c r="L655" s="537"/>
    </row>
    <row r="656" spans="1:12">
      <c r="A656" s="524">
        <v>647</v>
      </c>
      <c r="B656" s="414" t="s">
        <v>3452</v>
      </c>
      <c r="C656" s="523" t="s">
        <v>652</v>
      </c>
      <c r="D656" s="524" t="s">
        <v>644</v>
      </c>
      <c r="E656" s="524" t="s">
        <v>3818</v>
      </c>
      <c r="F656" s="524">
        <v>2.5</v>
      </c>
      <c r="G656" s="524"/>
      <c r="H656" s="524"/>
      <c r="I656" s="524"/>
      <c r="J656" s="524"/>
      <c r="K656" s="689">
        <v>46732</v>
      </c>
      <c r="L656" s="537"/>
    </row>
    <row r="657" spans="1:12">
      <c r="A657" s="524">
        <v>648</v>
      </c>
      <c r="B657" s="414" t="s">
        <v>643</v>
      </c>
      <c r="C657" s="523" t="s">
        <v>396</v>
      </c>
      <c r="D657" s="524" t="s">
        <v>644</v>
      </c>
      <c r="E657" s="524" t="s">
        <v>3818</v>
      </c>
      <c r="F657" s="524">
        <v>0.5</v>
      </c>
      <c r="G657" s="524"/>
      <c r="H657" s="524"/>
      <c r="I657" s="524"/>
      <c r="J657" s="524"/>
      <c r="K657" s="689">
        <v>47212</v>
      </c>
      <c r="L657" s="537"/>
    </row>
    <row r="658" spans="1:12" ht="26.4">
      <c r="A658" s="524">
        <v>649</v>
      </c>
      <c r="B658" s="414" t="s">
        <v>4879</v>
      </c>
      <c r="C658" s="523" t="s">
        <v>4880</v>
      </c>
      <c r="D658" s="524" t="s">
        <v>4881</v>
      </c>
      <c r="E658" s="524" t="s">
        <v>3726</v>
      </c>
      <c r="F658" s="524">
        <v>0.5</v>
      </c>
      <c r="G658" s="524"/>
      <c r="H658" s="524"/>
      <c r="I658" s="524"/>
      <c r="J658" s="524"/>
      <c r="K658" s="692">
        <v>47803</v>
      </c>
      <c r="L658" s="537"/>
    </row>
    <row r="659" spans="1:12" ht="39.6">
      <c r="A659" s="524">
        <v>650</v>
      </c>
      <c r="B659" s="479" t="s">
        <v>3453</v>
      </c>
      <c r="C659" s="693" t="s">
        <v>3454</v>
      </c>
      <c r="D659" s="694" t="s">
        <v>644</v>
      </c>
      <c r="E659" s="694" t="s">
        <v>4045</v>
      </c>
      <c r="F659" s="694">
        <v>0.5</v>
      </c>
      <c r="G659" s="524"/>
      <c r="H659" s="524"/>
      <c r="I659" s="524"/>
      <c r="J659" s="524"/>
      <c r="K659" s="689">
        <v>46586</v>
      </c>
      <c r="L659" s="537"/>
    </row>
    <row r="660" spans="1:12" ht="39.6">
      <c r="A660" s="524">
        <v>651</v>
      </c>
      <c r="B660" s="479" t="s">
        <v>4756</v>
      </c>
      <c r="C660" s="693" t="s">
        <v>318</v>
      </c>
      <c r="D660" s="694" t="s">
        <v>359</v>
      </c>
      <c r="E660" s="694" t="s">
        <v>4827</v>
      </c>
      <c r="F660" s="694">
        <v>0.3</v>
      </c>
      <c r="G660" s="524"/>
      <c r="H660" s="524"/>
      <c r="I660" s="524"/>
      <c r="J660" s="524"/>
      <c r="K660" s="689">
        <v>47492</v>
      </c>
      <c r="L660" s="537"/>
    </row>
    <row r="661" spans="1:12">
      <c r="A661" s="524">
        <v>652</v>
      </c>
      <c r="B661" s="414" t="s">
        <v>3455</v>
      </c>
      <c r="C661" s="523" t="s">
        <v>3456</v>
      </c>
      <c r="D661" s="524" t="s">
        <v>3457</v>
      </c>
      <c r="E661" s="524" t="s">
        <v>3709</v>
      </c>
      <c r="F661" s="524">
        <v>0.5</v>
      </c>
      <c r="G661" s="524"/>
      <c r="H661" s="524"/>
      <c r="I661" s="524"/>
      <c r="J661" s="524"/>
      <c r="K661" s="689">
        <v>46367</v>
      </c>
      <c r="L661" s="537"/>
    </row>
    <row r="662" spans="1:12">
      <c r="A662" s="524">
        <v>653</v>
      </c>
      <c r="B662" s="690" t="s">
        <v>2348</v>
      </c>
      <c r="C662" s="523" t="s">
        <v>429</v>
      </c>
      <c r="D662" s="524" t="s">
        <v>2349</v>
      </c>
      <c r="E662" s="524" t="s">
        <v>3801</v>
      </c>
      <c r="F662" s="524">
        <v>0.15</v>
      </c>
      <c r="G662" s="524"/>
      <c r="H662" s="524"/>
      <c r="I662" s="524"/>
      <c r="J662" s="524"/>
      <c r="K662" s="689">
        <v>44698</v>
      </c>
      <c r="L662" s="537"/>
    </row>
    <row r="663" spans="1:12" ht="26.4">
      <c r="A663" s="524">
        <v>654</v>
      </c>
      <c r="B663" s="414" t="s">
        <v>645</v>
      </c>
      <c r="C663" s="523" t="s">
        <v>556</v>
      </c>
      <c r="D663" s="524" t="s">
        <v>646</v>
      </c>
      <c r="E663" s="524" t="s">
        <v>4046</v>
      </c>
      <c r="F663" s="524">
        <v>1.2</v>
      </c>
      <c r="G663" s="524"/>
      <c r="H663" s="524"/>
      <c r="I663" s="524"/>
      <c r="J663" s="524"/>
      <c r="K663" s="689">
        <v>47261</v>
      </c>
      <c r="L663" s="537"/>
    </row>
    <row r="664" spans="1:12" ht="26.4">
      <c r="A664" s="524">
        <v>655</v>
      </c>
      <c r="B664" s="414" t="s">
        <v>2350</v>
      </c>
      <c r="C664" s="523" t="s">
        <v>318</v>
      </c>
      <c r="D664" s="524" t="s">
        <v>359</v>
      </c>
      <c r="E664" s="524" t="s">
        <v>4047</v>
      </c>
      <c r="F664" s="524">
        <v>0.3</v>
      </c>
      <c r="G664" s="524"/>
      <c r="H664" s="524"/>
      <c r="I664" s="524"/>
      <c r="J664" s="524"/>
      <c r="K664" s="692">
        <v>47809</v>
      </c>
      <c r="L664" s="537"/>
    </row>
    <row r="665" spans="1:12">
      <c r="A665" s="524">
        <v>656</v>
      </c>
      <c r="B665" s="417" t="s">
        <v>4882</v>
      </c>
      <c r="C665" s="523" t="s">
        <v>652</v>
      </c>
      <c r="D665" s="524" t="s">
        <v>824</v>
      </c>
      <c r="E665" s="524" t="s">
        <v>4883</v>
      </c>
      <c r="F665" s="524">
        <v>0.25</v>
      </c>
      <c r="G665" s="524"/>
      <c r="H665" s="524"/>
      <c r="I665" s="524"/>
      <c r="J665" s="524"/>
      <c r="K665" s="689">
        <v>47544</v>
      </c>
      <c r="L665" s="537"/>
    </row>
    <row r="666" spans="1:12">
      <c r="A666" s="524">
        <v>657</v>
      </c>
      <c r="B666" s="414" t="s">
        <v>2351</v>
      </c>
      <c r="C666" s="523" t="s">
        <v>2352</v>
      </c>
      <c r="D666" s="524" t="s">
        <v>2353</v>
      </c>
      <c r="E666" s="524" t="s">
        <v>3740</v>
      </c>
      <c r="F666" s="524">
        <v>0.8</v>
      </c>
      <c r="G666" s="524"/>
      <c r="H666" s="524"/>
      <c r="I666" s="524"/>
      <c r="J666" s="524"/>
      <c r="K666" s="689">
        <v>45116</v>
      </c>
      <c r="L666" s="537"/>
    </row>
    <row r="667" spans="1:12" ht="26.4">
      <c r="A667" s="524">
        <v>658</v>
      </c>
      <c r="B667" s="414" t="s">
        <v>2354</v>
      </c>
      <c r="C667" s="523" t="s">
        <v>2355</v>
      </c>
      <c r="D667" s="524" t="s">
        <v>2356</v>
      </c>
      <c r="E667" s="524" t="s">
        <v>3726</v>
      </c>
      <c r="F667" s="524">
        <v>0.8</v>
      </c>
      <c r="G667" s="524"/>
      <c r="H667" s="524"/>
      <c r="I667" s="524"/>
      <c r="J667" s="524"/>
      <c r="K667" s="689">
        <v>46084</v>
      </c>
      <c r="L667" s="537"/>
    </row>
    <row r="668" spans="1:12" ht="26.4">
      <c r="A668" s="524">
        <v>659</v>
      </c>
      <c r="B668" s="414" t="s">
        <v>4048</v>
      </c>
      <c r="C668" s="523" t="s">
        <v>4049</v>
      </c>
      <c r="D668" s="524" t="s">
        <v>2456</v>
      </c>
      <c r="E668" s="524" t="s">
        <v>4050</v>
      </c>
      <c r="F668" s="524">
        <v>0.5</v>
      </c>
      <c r="G668" s="524"/>
      <c r="H668" s="524"/>
      <c r="I668" s="524"/>
      <c r="J668" s="524"/>
      <c r="K668" s="689">
        <v>47462</v>
      </c>
      <c r="L668" s="537"/>
    </row>
    <row r="669" spans="1:12" ht="26.4">
      <c r="A669" s="524">
        <v>660</v>
      </c>
      <c r="B669" s="414" t="s">
        <v>647</v>
      </c>
      <c r="C669" s="523" t="s">
        <v>338</v>
      </c>
      <c r="D669" s="524" t="s">
        <v>648</v>
      </c>
      <c r="E669" s="524" t="s">
        <v>3726</v>
      </c>
      <c r="F669" s="524">
        <v>0.14000000000000001</v>
      </c>
      <c r="G669" s="524"/>
      <c r="H669" s="524"/>
      <c r="I669" s="524"/>
      <c r="J669" s="524"/>
      <c r="K669" s="689">
        <v>45969</v>
      </c>
      <c r="L669" s="537"/>
    </row>
    <row r="670" spans="1:12" ht="26.4">
      <c r="A670" s="524">
        <v>661</v>
      </c>
      <c r="B670" s="417" t="s">
        <v>2126</v>
      </c>
      <c r="C670" s="523" t="s">
        <v>356</v>
      </c>
      <c r="D670" s="524" t="s">
        <v>350</v>
      </c>
      <c r="E670" s="524" t="s">
        <v>3776</v>
      </c>
      <c r="F670" s="524" t="s">
        <v>4051</v>
      </c>
      <c r="G670" s="524"/>
      <c r="H670" s="524"/>
      <c r="I670" s="524"/>
      <c r="J670" s="524"/>
      <c r="K670" s="689">
        <v>44652</v>
      </c>
      <c r="L670" s="537"/>
    </row>
    <row r="671" spans="1:12">
      <c r="A671" s="524">
        <v>662</v>
      </c>
      <c r="B671" s="417" t="s">
        <v>2127</v>
      </c>
      <c r="C671" s="523" t="s">
        <v>356</v>
      </c>
      <c r="D671" s="524" t="s">
        <v>350</v>
      </c>
      <c r="E671" s="524" t="s">
        <v>4052</v>
      </c>
      <c r="F671" s="485" t="s">
        <v>4053</v>
      </c>
      <c r="G671" s="524"/>
      <c r="H671" s="524"/>
      <c r="I671" s="524"/>
      <c r="J671" s="524"/>
      <c r="K671" s="689">
        <v>44704</v>
      </c>
      <c r="L671" s="537"/>
    </row>
    <row r="672" spans="1:12" ht="26.4">
      <c r="A672" s="524">
        <v>663</v>
      </c>
      <c r="B672" s="417" t="s">
        <v>649</v>
      </c>
      <c r="C672" s="523" t="s">
        <v>650</v>
      </c>
      <c r="D672" s="524" t="s">
        <v>651</v>
      </c>
      <c r="E672" s="524" t="s">
        <v>4054</v>
      </c>
      <c r="F672" s="524">
        <v>0.7</v>
      </c>
      <c r="G672" s="524"/>
      <c r="H672" s="524"/>
      <c r="I672" s="524"/>
      <c r="J672" s="524"/>
      <c r="K672" s="689">
        <v>44285</v>
      </c>
      <c r="L672" s="537"/>
    </row>
    <row r="673" spans="1:12" ht="26.4">
      <c r="A673" s="524">
        <v>664</v>
      </c>
      <c r="B673" s="417" t="s">
        <v>4884</v>
      </c>
      <c r="C673" s="523" t="s">
        <v>4885</v>
      </c>
      <c r="D673" s="524" t="s">
        <v>4886</v>
      </c>
      <c r="E673" s="524" t="s">
        <v>4887</v>
      </c>
      <c r="F673" s="524">
        <v>0.3</v>
      </c>
      <c r="G673" s="524"/>
      <c r="H673" s="524"/>
      <c r="I673" s="524"/>
      <c r="J673" s="524"/>
      <c r="K673" s="689">
        <v>47761</v>
      </c>
      <c r="L673" s="537"/>
    </row>
    <row r="674" spans="1:12" ht="26.4">
      <c r="A674" s="524">
        <v>665</v>
      </c>
      <c r="B674" s="417" t="s">
        <v>2128</v>
      </c>
      <c r="C674" s="523" t="s">
        <v>2357</v>
      </c>
      <c r="D674" s="524" t="s">
        <v>359</v>
      </c>
      <c r="E674" s="524" t="s">
        <v>3800</v>
      </c>
      <c r="F674" s="524">
        <v>0.3</v>
      </c>
      <c r="G674" s="524"/>
      <c r="H674" s="524"/>
      <c r="I674" s="524"/>
      <c r="J674" s="524"/>
      <c r="K674" s="689">
        <v>45640</v>
      </c>
      <c r="L674" s="537"/>
    </row>
    <row r="675" spans="1:12">
      <c r="A675" s="524">
        <v>666</v>
      </c>
      <c r="B675" s="690" t="s">
        <v>2358</v>
      </c>
      <c r="C675" s="523" t="s">
        <v>318</v>
      </c>
      <c r="D675" s="524" t="s">
        <v>359</v>
      </c>
      <c r="E675" s="524" t="s">
        <v>3714</v>
      </c>
      <c r="F675" s="524">
        <v>0.3</v>
      </c>
      <c r="G675" s="524"/>
      <c r="H675" s="524"/>
      <c r="I675" s="524"/>
      <c r="J675" s="524"/>
      <c r="K675" s="689">
        <v>45347</v>
      </c>
      <c r="L675" s="537"/>
    </row>
    <row r="676" spans="1:12" ht="26.4">
      <c r="A676" s="524">
        <v>667</v>
      </c>
      <c r="B676" s="414" t="s">
        <v>4888</v>
      </c>
      <c r="C676" s="523" t="s">
        <v>4889</v>
      </c>
      <c r="D676" s="524" t="s">
        <v>4890</v>
      </c>
      <c r="E676" s="524" t="s">
        <v>3762</v>
      </c>
      <c r="F676" s="524">
        <v>0.5</v>
      </c>
      <c r="G676" s="524"/>
      <c r="H676" s="524"/>
      <c r="I676" s="524"/>
      <c r="J676" s="524"/>
      <c r="K676" s="692">
        <v>47783</v>
      </c>
      <c r="L676" s="537"/>
    </row>
    <row r="677" spans="1:12">
      <c r="A677" s="524">
        <v>668</v>
      </c>
      <c r="B677" s="414" t="s">
        <v>2359</v>
      </c>
      <c r="C677" s="523" t="s">
        <v>318</v>
      </c>
      <c r="D677" s="524" t="s">
        <v>823</v>
      </c>
      <c r="E677" s="524" t="s">
        <v>4055</v>
      </c>
      <c r="F677" s="524">
        <v>0.3</v>
      </c>
      <c r="G677" s="524"/>
      <c r="H677" s="524"/>
      <c r="I677" s="524"/>
      <c r="J677" s="524"/>
      <c r="K677" s="689">
        <v>45060</v>
      </c>
      <c r="L677" s="537"/>
    </row>
    <row r="678" spans="1:12">
      <c r="A678" s="524">
        <v>669</v>
      </c>
      <c r="B678" s="361" t="s">
        <v>4056</v>
      </c>
      <c r="C678" s="755" t="s">
        <v>429</v>
      </c>
      <c r="D678" s="756" t="s">
        <v>327</v>
      </c>
      <c r="E678" s="756" t="s">
        <v>4057</v>
      </c>
      <c r="F678" s="524">
        <v>0.5</v>
      </c>
      <c r="G678" s="524"/>
      <c r="H678" s="524"/>
      <c r="I678" s="524"/>
      <c r="J678" s="524"/>
      <c r="K678" s="692">
        <v>46298</v>
      </c>
      <c r="L678" s="537"/>
    </row>
    <row r="679" spans="1:12">
      <c r="A679" s="524">
        <v>670</v>
      </c>
      <c r="B679" s="361" t="s">
        <v>3458</v>
      </c>
      <c r="C679" s="755" t="s">
        <v>994</v>
      </c>
      <c r="D679" s="756" t="s">
        <v>348</v>
      </c>
      <c r="E679" s="756" t="s">
        <v>3888</v>
      </c>
      <c r="F679" s="756">
        <v>0.12</v>
      </c>
      <c r="G679" s="524"/>
      <c r="H679" s="524"/>
      <c r="I679" s="524"/>
      <c r="J679" s="524"/>
      <c r="K679" s="689">
        <v>45809</v>
      </c>
      <c r="L679" s="537"/>
    </row>
    <row r="680" spans="1:12" ht="18">
      <c r="A680" s="524">
        <v>671</v>
      </c>
      <c r="B680" s="414" t="s">
        <v>3143</v>
      </c>
      <c r="C680" s="523" t="s">
        <v>2360</v>
      </c>
      <c r="D680" s="524" t="s">
        <v>2361</v>
      </c>
      <c r="E680" s="524" t="s">
        <v>3887</v>
      </c>
      <c r="F680" s="524">
        <v>0.7</v>
      </c>
      <c r="G680" s="524"/>
      <c r="H680" s="524"/>
      <c r="I680" s="524"/>
      <c r="J680" s="524"/>
      <c r="K680" s="689">
        <v>44988</v>
      </c>
      <c r="L680" s="537"/>
    </row>
    <row r="681" spans="1:12">
      <c r="A681" s="524">
        <v>672</v>
      </c>
      <c r="B681" s="414" t="s">
        <v>2362</v>
      </c>
      <c r="C681" s="523" t="s">
        <v>2363</v>
      </c>
      <c r="D681" s="524" t="s">
        <v>2364</v>
      </c>
      <c r="E681" s="524" t="s">
        <v>3766</v>
      </c>
      <c r="F681" s="524">
        <v>0.4</v>
      </c>
      <c r="G681" s="524"/>
      <c r="H681" s="524"/>
      <c r="I681" s="524"/>
      <c r="J681" s="524"/>
      <c r="K681" s="689">
        <v>45139</v>
      </c>
      <c r="L681" s="537"/>
    </row>
    <row r="682" spans="1:12">
      <c r="A682" s="524">
        <v>673</v>
      </c>
      <c r="B682" s="414" t="s">
        <v>2365</v>
      </c>
      <c r="C682" s="523" t="s">
        <v>429</v>
      </c>
      <c r="D682" s="524" t="s">
        <v>348</v>
      </c>
      <c r="E682" s="524" t="s">
        <v>3766</v>
      </c>
      <c r="F682" s="524">
        <v>0.1</v>
      </c>
      <c r="G682" s="524"/>
      <c r="H682" s="524"/>
      <c r="I682" s="524"/>
      <c r="J682" s="524"/>
      <c r="K682" s="689">
        <v>45072</v>
      </c>
      <c r="L682" s="537"/>
    </row>
    <row r="683" spans="1:12" ht="26.4">
      <c r="A683" s="524">
        <v>674</v>
      </c>
      <c r="B683" s="417" t="s">
        <v>4058</v>
      </c>
      <c r="C683" s="523" t="s">
        <v>675</v>
      </c>
      <c r="D683" s="524" t="s">
        <v>4059</v>
      </c>
      <c r="E683" s="524" t="s">
        <v>3736</v>
      </c>
      <c r="F683" s="524">
        <v>3</v>
      </c>
      <c r="G683" s="524"/>
      <c r="H683" s="524"/>
      <c r="I683" s="524"/>
      <c r="J683" s="524"/>
      <c r="K683" s="689">
        <v>47299</v>
      </c>
      <c r="L683" s="537"/>
    </row>
    <row r="684" spans="1:12" ht="26.4">
      <c r="A684" s="524">
        <v>675</v>
      </c>
      <c r="B684" s="414" t="s">
        <v>4060</v>
      </c>
      <c r="C684" s="523" t="s">
        <v>556</v>
      </c>
      <c r="D684" s="524" t="s">
        <v>646</v>
      </c>
      <c r="E684" s="524" t="s">
        <v>4061</v>
      </c>
      <c r="F684" s="524">
        <v>1.2</v>
      </c>
      <c r="G684" s="524"/>
      <c r="H684" s="524"/>
      <c r="I684" s="524"/>
      <c r="J684" s="524"/>
      <c r="K684" s="721">
        <v>47371</v>
      </c>
      <c r="L684" s="537"/>
    </row>
    <row r="685" spans="1:12" ht="26.4">
      <c r="A685" s="524">
        <v>676</v>
      </c>
      <c r="B685" s="414" t="s">
        <v>3144</v>
      </c>
      <c r="C685" s="523" t="s">
        <v>3145</v>
      </c>
      <c r="D685" s="524" t="s">
        <v>3146</v>
      </c>
      <c r="E685" s="524" t="s">
        <v>3726</v>
      </c>
      <c r="F685" s="524">
        <v>0.6</v>
      </c>
      <c r="G685" s="524"/>
      <c r="H685" s="524"/>
      <c r="I685" s="524"/>
      <c r="J685" s="524"/>
      <c r="K685" s="692">
        <v>46269</v>
      </c>
      <c r="L685" s="537"/>
    </row>
    <row r="686" spans="1:12" ht="26.4">
      <c r="A686" s="524">
        <v>677</v>
      </c>
      <c r="B686" s="414" t="s">
        <v>653</v>
      </c>
      <c r="C686" s="523" t="s">
        <v>654</v>
      </c>
      <c r="D686" s="524" t="s">
        <v>655</v>
      </c>
      <c r="E686" s="524" t="s">
        <v>3726</v>
      </c>
      <c r="F686" s="524">
        <v>1.2</v>
      </c>
      <c r="G686" s="524"/>
      <c r="H686" s="524"/>
      <c r="I686" s="524"/>
      <c r="J686" s="524"/>
      <c r="K686" s="689">
        <v>47313</v>
      </c>
      <c r="L686" s="537"/>
    </row>
    <row r="687" spans="1:12">
      <c r="A687" s="524">
        <v>678</v>
      </c>
      <c r="B687" s="414" t="s">
        <v>656</v>
      </c>
      <c r="C687" s="523" t="s">
        <v>657</v>
      </c>
      <c r="D687" s="524" t="s">
        <v>658</v>
      </c>
      <c r="E687" s="524" t="s">
        <v>3815</v>
      </c>
      <c r="F687" s="524">
        <v>1.5</v>
      </c>
      <c r="G687" s="524"/>
      <c r="H687" s="524"/>
      <c r="I687" s="524"/>
      <c r="J687" s="524"/>
      <c r="K687" s="692">
        <v>47559</v>
      </c>
      <c r="L687" s="537"/>
    </row>
    <row r="688" spans="1:12" ht="26.4">
      <c r="A688" s="524">
        <v>679</v>
      </c>
      <c r="B688" s="417" t="s">
        <v>2129</v>
      </c>
      <c r="C688" s="523" t="s">
        <v>2366</v>
      </c>
      <c r="D688" s="524" t="s">
        <v>2367</v>
      </c>
      <c r="E688" s="524" t="s">
        <v>3736</v>
      </c>
      <c r="F688" s="524">
        <v>2</v>
      </c>
      <c r="G688" s="524"/>
      <c r="H688" s="524"/>
      <c r="I688" s="524"/>
      <c r="J688" s="524"/>
      <c r="K688" s="689">
        <v>44475</v>
      </c>
      <c r="L688" s="537"/>
    </row>
    <row r="689" spans="1:12" ht="26.4">
      <c r="A689" s="524">
        <v>680</v>
      </c>
      <c r="B689" s="414" t="s">
        <v>2368</v>
      </c>
      <c r="C689" s="523" t="s">
        <v>318</v>
      </c>
      <c r="D689" s="524" t="s">
        <v>359</v>
      </c>
      <c r="E689" s="524" t="s">
        <v>3758</v>
      </c>
      <c r="F689" s="524" t="s">
        <v>2088</v>
      </c>
      <c r="G689" s="524"/>
      <c r="H689" s="524"/>
      <c r="I689" s="524"/>
      <c r="J689" s="524"/>
      <c r="K689" s="689">
        <v>44976</v>
      </c>
      <c r="L689" s="537"/>
    </row>
    <row r="690" spans="1:12" ht="39.6">
      <c r="A690" s="524">
        <v>681</v>
      </c>
      <c r="B690" s="414" t="s">
        <v>4891</v>
      </c>
      <c r="C690" s="523" t="s">
        <v>318</v>
      </c>
      <c r="D690" s="524" t="s">
        <v>359</v>
      </c>
      <c r="E690" s="524" t="s">
        <v>4740</v>
      </c>
      <c r="F690" s="524">
        <v>0.3</v>
      </c>
      <c r="G690" s="524"/>
      <c r="H690" s="524"/>
      <c r="I690" s="524"/>
      <c r="J690" s="524"/>
      <c r="K690" s="692">
        <v>47823</v>
      </c>
      <c r="L690" s="537"/>
    </row>
    <row r="691" spans="1:12">
      <c r="A691" s="524">
        <v>682</v>
      </c>
      <c r="B691" s="414" t="s">
        <v>3459</v>
      </c>
      <c r="C691" s="523" t="s">
        <v>3141</v>
      </c>
      <c r="D691" s="524" t="s">
        <v>623</v>
      </c>
      <c r="E691" s="524" t="s">
        <v>3961</v>
      </c>
      <c r="F691" s="524">
        <v>0.4</v>
      </c>
      <c r="G691" s="524"/>
      <c r="H691" s="524"/>
      <c r="I691" s="524"/>
      <c r="J691" s="524"/>
      <c r="K691" s="706">
        <v>46412</v>
      </c>
      <c r="L691" s="537"/>
    </row>
    <row r="692" spans="1:12">
      <c r="A692" s="524">
        <v>683</v>
      </c>
      <c r="B692" s="414" t="s">
        <v>2369</v>
      </c>
      <c r="C692" s="523" t="s">
        <v>338</v>
      </c>
      <c r="D692" s="524" t="s">
        <v>2370</v>
      </c>
      <c r="E692" s="524" t="s">
        <v>4062</v>
      </c>
      <c r="F692" s="524">
        <v>2.5</v>
      </c>
      <c r="G692" s="524"/>
      <c r="H692" s="524"/>
      <c r="I692" s="524"/>
      <c r="J692" s="524"/>
      <c r="K692" s="689">
        <v>44716</v>
      </c>
      <c r="L692" s="537"/>
    </row>
    <row r="693" spans="1:12" ht="26.4">
      <c r="A693" s="524">
        <v>684</v>
      </c>
      <c r="B693" s="417" t="s">
        <v>4063</v>
      </c>
      <c r="C693" s="523" t="s">
        <v>321</v>
      </c>
      <c r="D693" s="524" t="s">
        <v>818</v>
      </c>
      <c r="E693" s="524" t="s">
        <v>3736</v>
      </c>
      <c r="F693" s="524">
        <v>0.65</v>
      </c>
      <c r="G693" s="524"/>
      <c r="H693" s="524"/>
      <c r="I693" s="524"/>
      <c r="J693" s="524"/>
      <c r="K693" s="689">
        <v>47243</v>
      </c>
      <c r="L693" s="537"/>
    </row>
    <row r="694" spans="1:12">
      <c r="A694" s="524">
        <v>685</v>
      </c>
      <c r="B694" s="414" t="s">
        <v>1077</v>
      </c>
      <c r="C694" s="523" t="s">
        <v>338</v>
      </c>
      <c r="D694" s="524" t="s">
        <v>1078</v>
      </c>
      <c r="E694" s="524" t="s">
        <v>3815</v>
      </c>
      <c r="F694" s="524">
        <v>1</v>
      </c>
      <c r="G694" s="524"/>
      <c r="H694" s="524"/>
      <c r="I694" s="524"/>
      <c r="J694" s="524"/>
      <c r="K694" s="689">
        <v>44806</v>
      </c>
      <c r="L694" s="537"/>
    </row>
    <row r="695" spans="1:12" ht="26.4">
      <c r="A695" s="524">
        <v>686</v>
      </c>
      <c r="B695" s="417" t="s">
        <v>3147</v>
      </c>
      <c r="C695" s="523" t="s">
        <v>3148</v>
      </c>
      <c r="D695" s="524" t="s">
        <v>3149</v>
      </c>
      <c r="E695" s="524" t="s">
        <v>3736</v>
      </c>
      <c r="F695" s="524">
        <v>0.8</v>
      </c>
      <c r="G695" s="524"/>
      <c r="H695" s="524"/>
      <c r="I695" s="524"/>
      <c r="J695" s="524"/>
      <c r="K695" s="689">
        <v>46145</v>
      </c>
      <c r="L695" s="537"/>
    </row>
    <row r="696" spans="1:12">
      <c r="A696" s="524">
        <v>687</v>
      </c>
      <c r="B696" s="414" t="s">
        <v>3460</v>
      </c>
      <c r="C696" s="523" t="s">
        <v>3461</v>
      </c>
      <c r="D696" s="524" t="s">
        <v>3462</v>
      </c>
      <c r="E696" s="524" t="s">
        <v>3815</v>
      </c>
      <c r="F696" s="524">
        <v>0.75</v>
      </c>
      <c r="G696" s="524"/>
      <c r="H696" s="524"/>
      <c r="I696" s="524"/>
      <c r="J696" s="524"/>
      <c r="K696" s="689">
        <v>46697</v>
      </c>
      <c r="L696" s="537"/>
    </row>
    <row r="697" spans="1:12">
      <c r="A697" s="524">
        <v>688</v>
      </c>
      <c r="B697" s="414" t="s">
        <v>659</v>
      </c>
      <c r="C697" s="523" t="s">
        <v>326</v>
      </c>
      <c r="D697" s="524" t="s">
        <v>660</v>
      </c>
      <c r="E697" s="524" t="s">
        <v>3818</v>
      </c>
      <c r="F697" s="524">
        <v>0.75</v>
      </c>
      <c r="G697" s="524"/>
      <c r="H697" s="524"/>
      <c r="I697" s="524"/>
      <c r="J697" s="524"/>
      <c r="K697" s="689">
        <v>44675</v>
      </c>
      <c r="L697" s="537"/>
    </row>
    <row r="698" spans="1:12">
      <c r="A698" s="524">
        <v>689</v>
      </c>
      <c r="B698" s="690" t="s">
        <v>661</v>
      </c>
      <c r="C698" s="523" t="s">
        <v>318</v>
      </c>
      <c r="D698" s="524" t="s">
        <v>359</v>
      </c>
      <c r="E698" s="524" t="s">
        <v>3750</v>
      </c>
      <c r="F698" s="524">
        <v>0.3</v>
      </c>
      <c r="G698" s="524"/>
      <c r="H698" s="524"/>
      <c r="I698" s="524"/>
      <c r="J698" s="524"/>
      <c r="K698" s="689">
        <v>47659</v>
      </c>
      <c r="L698" s="537"/>
    </row>
    <row r="699" spans="1:12" ht="26.4">
      <c r="A699" s="524">
        <v>690</v>
      </c>
      <c r="B699" s="690" t="s">
        <v>2131</v>
      </c>
      <c r="C699" s="523" t="s">
        <v>318</v>
      </c>
      <c r="D699" s="524" t="s">
        <v>359</v>
      </c>
      <c r="E699" s="524" t="s">
        <v>3816</v>
      </c>
      <c r="F699" s="524">
        <v>0.3</v>
      </c>
      <c r="G699" s="524"/>
      <c r="H699" s="524"/>
      <c r="I699" s="524"/>
      <c r="J699" s="524"/>
      <c r="K699" s="689">
        <v>44921</v>
      </c>
      <c r="L699" s="537"/>
    </row>
    <row r="700" spans="1:12" ht="26.4">
      <c r="A700" s="524">
        <v>691</v>
      </c>
      <c r="B700" s="361" t="s">
        <v>3150</v>
      </c>
      <c r="C700" s="755" t="s">
        <v>318</v>
      </c>
      <c r="D700" s="756" t="s">
        <v>359</v>
      </c>
      <c r="E700" s="756" t="s">
        <v>3817</v>
      </c>
      <c r="F700" s="694">
        <v>0.3</v>
      </c>
      <c r="G700" s="524"/>
      <c r="H700" s="524"/>
      <c r="I700" s="524"/>
      <c r="J700" s="524"/>
      <c r="K700" s="689">
        <v>45174</v>
      </c>
      <c r="L700" s="537"/>
    </row>
    <row r="701" spans="1:12">
      <c r="A701" s="524">
        <v>692</v>
      </c>
      <c r="B701" s="487" t="s">
        <v>4064</v>
      </c>
      <c r="C701" s="705" t="s">
        <v>318</v>
      </c>
      <c r="D701" s="495" t="s">
        <v>359</v>
      </c>
      <c r="E701" s="694" t="s">
        <v>3921</v>
      </c>
      <c r="F701" s="524">
        <v>0.3</v>
      </c>
      <c r="G701" s="524"/>
      <c r="H701" s="524"/>
      <c r="I701" s="524"/>
      <c r="J701" s="524"/>
      <c r="K701" s="689">
        <v>46809</v>
      </c>
      <c r="L701" s="537"/>
    </row>
    <row r="702" spans="1:12" ht="39.6">
      <c r="A702" s="524">
        <v>693</v>
      </c>
      <c r="B702" s="414" t="s">
        <v>3151</v>
      </c>
      <c r="C702" s="523" t="s">
        <v>362</v>
      </c>
      <c r="D702" s="524" t="s">
        <v>3152</v>
      </c>
      <c r="E702" s="524" t="s">
        <v>4065</v>
      </c>
      <c r="F702" s="524">
        <v>1.25</v>
      </c>
      <c r="G702" s="524"/>
      <c r="H702" s="524"/>
      <c r="I702" s="524"/>
      <c r="J702" s="524"/>
      <c r="K702" s="689">
        <v>46094</v>
      </c>
      <c r="L702" s="537"/>
    </row>
    <row r="703" spans="1:12">
      <c r="A703" s="524">
        <v>694</v>
      </c>
      <c r="B703" s="414" t="s">
        <v>662</v>
      </c>
      <c r="C703" s="523" t="s">
        <v>429</v>
      </c>
      <c r="D703" s="524" t="s">
        <v>663</v>
      </c>
      <c r="E703" s="524" t="s">
        <v>3709</v>
      </c>
      <c r="F703" s="524">
        <v>0.4</v>
      </c>
      <c r="G703" s="524"/>
      <c r="H703" s="524"/>
      <c r="I703" s="524"/>
      <c r="J703" s="524"/>
      <c r="K703" s="689">
        <v>45285</v>
      </c>
      <c r="L703" s="537"/>
    </row>
    <row r="704" spans="1:12" ht="26.4">
      <c r="A704" s="524">
        <v>695</v>
      </c>
      <c r="B704" s="417" t="s">
        <v>664</v>
      </c>
      <c r="C704" s="523" t="s">
        <v>665</v>
      </c>
      <c r="D704" s="524" t="s">
        <v>551</v>
      </c>
      <c r="E704" s="524" t="s">
        <v>3849</v>
      </c>
      <c r="F704" s="524" t="s">
        <v>3108</v>
      </c>
      <c r="G704" s="524"/>
      <c r="H704" s="524"/>
      <c r="I704" s="524"/>
      <c r="J704" s="524"/>
      <c r="K704" s="689">
        <v>47058</v>
      </c>
      <c r="L704" s="537"/>
    </row>
    <row r="705" spans="1:12">
      <c r="A705" s="524">
        <v>696</v>
      </c>
      <c r="B705" s="414" t="s">
        <v>1079</v>
      </c>
      <c r="C705" s="523" t="s">
        <v>1080</v>
      </c>
      <c r="D705" s="524" t="s">
        <v>1081</v>
      </c>
      <c r="E705" s="524" t="s">
        <v>3815</v>
      </c>
      <c r="F705" s="524">
        <v>0.4</v>
      </c>
      <c r="G705" s="524"/>
      <c r="H705" s="524"/>
      <c r="I705" s="524"/>
      <c r="J705" s="524"/>
      <c r="K705" s="689">
        <v>44806</v>
      </c>
      <c r="L705" s="537"/>
    </row>
    <row r="706" spans="1:12">
      <c r="A706" s="524">
        <v>697</v>
      </c>
      <c r="B706" s="690" t="s">
        <v>666</v>
      </c>
      <c r="C706" s="523" t="s">
        <v>667</v>
      </c>
      <c r="D706" s="524" t="s">
        <v>668</v>
      </c>
      <c r="E706" s="524" t="s">
        <v>3776</v>
      </c>
      <c r="F706" s="524">
        <v>0.2</v>
      </c>
      <c r="G706" s="524"/>
      <c r="H706" s="524"/>
      <c r="I706" s="524"/>
      <c r="J706" s="524"/>
      <c r="K706" s="689">
        <v>44277</v>
      </c>
      <c r="L706" s="537"/>
    </row>
    <row r="707" spans="1:12">
      <c r="A707" s="524">
        <v>698</v>
      </c>
      <c r="B707" s="417" t="s">
        <v>669</v>
      </c>
      <c r="C707" s="523" t="s">
        <v>429</v>
      </c>
      <c r="D707" s="524" t="s">
        <v>327</v>
      </c>
      <c r="E707" s="524" t="s">
        <v>3776</v>
      </c>
      <c r="F707" s="524">
        <v>0.4</v>
      </c>
      <c r="G707" s="524"/>
      <c r="H707" s="524"/>
      <c r="I707" s="524"/>
      <c r="J707" s="524"/>
      <c r="K707" s="689">
        <v>47554</v>
      </c>
      <c r="L707" s="537"/>
    </row>
    <row r="708" spans="1:12">
      <c r="A708" s="524">
        <v>699</v>
      </c>
      <c r="B708" s="414" t="s">
        <v>2133</v>
      </c>
      <c r="C708" s="523" t="s">
        <v>321</v>
      </c>
      <c r="D708" s="524" t="s">
        <v>359</v>
      </c>
      <c r="E708" s="524" t="s">
        <v>3819</v>
      </c>
      <c r="F708" s="524">
        <v>1.5</v>
      </c>
      <c r="G708" s="524"/>
      <c r="H708" s="524"/>
      <c r="I708" s="524"/>
      <c r="J708" s="524"/>
      <c r="K708" s="689">
        <v>45762</v>
      </c>
      <c r="L708" s="537"/>
    </row>
    <row r="709" spans="1:12">
      <c r="A709" s="524">
        <v>700</v>
      </c>
      <c r="B709" s="414" t="s">
        <v>4892</v>
      </c>
      <c r="C709" s="523" t="s">
        <v>667</v>
      </c>
      <c r="D709" s="524" t="s">
        <v>668</v>
      </c>
      <c r="E709" s="524" t="s">
        <v>3730</v>
      </c>
      <c r="F709" s="524">
        <v>0.3</v>
      </c>
      <c r="G709" s="524"/>
      <c r="H709" s="524"/>
      <c r="I709" s="524"/>
      <c r="J709" s="524"/>
      <c r="K709" s="689">
        <v>47788</v>
      </c>
      <c r="L709" s="537"/>
    </row>
    <row r="710" spans="1:12" ht="26.4">
      <c r="A710" s="524">
        <v>701</v>
      </c>
      <c r="B710" s="414" t="s">
        <v>3463</v>
      </c>
      <c r="C710" s="523" t="s">
        <v>429</v>
      </c>
      <c r="D710" s="524" t="s">
        <v>2449</v>
      </c>
      <c r="E710" s="524" t="s">
        <v>3781</v>
      </c>
      <c r="F710" s="524">
        <v>0.25</v>
      </c>
      <c r="G710" s="524"/>
      <c r="H710" s="524"/>
      <c r="I710" s="524"/>
      <c r="J710" s="524"/>
      <c r="K710" s="689">
        <v>46586</v>
      </c>
      <c r="L710" s="537"/>
    </row>
    <row r="711" spans="1:12" ht="52.8">
      <c r="A711" s="524">
        <v>702</v>
      </c>
      <c r="B711" s="690" t="s">
        <v>371</v>
      </c>
      <c r="C711" s="523" t="s">
        <v>318</v>
      </c>
      <c r="D711" s="524" t="s">
        <v>359</v>
      </c>
      <c r="E711" s="524" t="s">
        <v>3794</v>
      </c>
      <c r="F711" s="524" t="s">
        <v>2088</v>
      </c>
      <c r="G711" s="524"/>
      <c r="H711" s="524"/>
      <c r="I711" s="524"/>
      <c r="J711" s="524"/>
      <c r="K711" s="689">
        <v>44247</v>
      </c>
      <c r="L711" s="537"/>
    </row>
    <row r="712" spans="1:12" ht="39.6">
      <c r="A712" s="524">
        <v>703</v>
      </c>
      <c r="B712" s="414" t="s">
        <v>1082</v>
      </c>
      <c r="C712" s="523" t="s">
        <v>670</v>
      </c>
      <c r="D712" s="524" t="s">
        <v>1083</v>
      </c>
      <c r="E712" s="524" t="s">
        <v>4066</v>
      </c>
      <c r="F712" s="524">
        <v>0.7</v>
      </c>
      <c r="G712" s="524"/>
      <c r="H712" s="524"/>
      <c r="I712" s="524"/>
      <c r="J712" s="524"/>
      <c r="K712" s="689">
        <v>44277</v>
      </c>
      <c r="L712" s="537"/>
    </row>
    <row r="713" spans="1:12" ht="26.4">
      <c r="A713" s="524">
        <v>704</v>
      </c>
      <c r="B713" s="414" t="s">
        <v>2371</v>
      </c>
      <c r="C713" s="523" t="s">
        <v>2372</v>
      </c>
      <c r="D713" s="524" t="s">
        <v>2373</v>
      </c>
      <c r="E713" s="524" t="s">
        <v>3726</v>
      </c>
      <c r="F713" s="524">
        <v>1.75</v>
      </c>
      <c r="G713" s="524"/>
      <c r="H713" s="524"/>
      <c r="I713" s="524"/>
      <c r="J713" s="524"/>
      <c r="K713" s="692">
        <v>45776</v>
      </c>
      <c r="L713" s="537"/>
    </row>
    <row r="714" spans="1:12">
      <c r="A714" s="524">
        <v>705</v>
      </c>
      <c r="B714" s="414" t="s">
        <v>2374</v>
      </c>
      <c r="C714" s="523" t="s">
        <v>693</v>
      </c>
      <c r="D714" s="524" t="s">
        <v>2375</v>
      </c>
      <c r="E714" s="524" t="s">
        <v>3888</v>
      </c>
      <c r="F714" s="524">
        <v>0.8</v>
      </c>
      <c r="G714" s="524"/>
      <c r="H714" s="524"/>
      <c r="I714" s="524"/>
      <c r="J714" s="524"/>
      <c r="K714" s="689">
        <v>45643</v>
      </c>
      <c r="L714" s="537"/>
    </row>
    <row r="715" spans="1:12" ht="26.4">
      <c r="A715" s="524">
        <v>706</v>
      </c>
      <c r="B715" s="414" t="s">
        <v>2376</v>
      </c>
      <c r="C715" s="523" t="s">
        <v>2377</v>
      </c>
      <c r="D715" s="524" t="s">
        <v>685</v>
      </c>
      <c r="E715" s="524" t="s">
        <v>3762</v>
      </c>
      <c r="F715" s="524">
        <v>1.5</v>
      </c>
      <c r="G715" s="524"/>
      <c r="H715" s="524"/>
      <c r="I715" s="524"/>
      <c r="J715" s="524"/>
      <c r="K715" s="689">
        <v>45326</v>
      </c>
      <c r="L715" s="537"/>
    </row>
    <row r="716" spans="1:12">
      <c r="A716" s="524">
        <v>707</v>
      </c>
      <c r="B716" s="690" t="s">
        <v>2135</v>
      </c>
      <c r="C716" s="523" t="s">
        <v>318</v>
      </c>
      <c r="D716" s="524" t="s">
        <v>359</v>
      </c>
      <c r="E716" s="524" t="s">
        <v>3776</v>
      </c>
      <c r="F716" s="524">
        <v>0.3</v>
      </c>
      <c r="G716" s="524"/>
      <c r="H716" s="524"/>
      <c r="I716" s="524"/>
      <c r="J716" s="524"/>
      <c r="K716" s="689">
        <v>45846</v>
      </c>
      <c r="L716" s="537"/>
    </row>
    <row r="717" spans="1:12">
      <c r="A717" s="524">
        <v>708</v>
      </c>
      <c r="B717" s="417" t="s">
        <v>4893</v>
      </c>
      <c r="C717" s="523" t="s">
        <v>4894</v>
      </c>
      <c r="D717" s="524" t="s">
        <v>4895</v>
      </c>
      <c r="E717" s="524" t="s">
        <v>3813</v>
      </c>
      <c r="F717" s="524">
        <v>0.4</v>
      </c>
      <c r="G717" s="524"/>
      <c r="H717" s="524"/>
      <c r="I717" s="524"/>
      <c r="J717" s="524"/>
      <c r="K717" s="689">
        <v>47742</v>
      </c>
      <c r="L717" s="537"/>
    </row>
    <row r="718" spans="1:12" ht="26.4">
      <c r="A718" s="524">
        <v>709</v>
      </c>
      <c r="B718" s="417" t="s">
        <v>4896</v>
      </c>
      <c r="C718" s="523" t="s">
        <v>4897</v>
      </c>
      <c r="D718" s="524" t="s">
        <v>4898</v>
      </c>
      <c r="E718" s="524" t="s">
        <v>3813</v>
      </c>
      <c r="F718" s="524">
        <v>0.3</v>
      </c>
      <c r="G718" s="524"/>
      <c r="H718" s="524"/>
      <c r="I718" s="524"/>
      <c r="J718" s="524"/>
      <c r="K718" s="692">
        <v>47788</v>
      </c>
      <c r="L718" s="537"/>
    </row>
    <row r="719" spans="1:12">
      <c r="A719" s="524">
        <v>710</v>
      </c>
      <c r="B719" s="417" t="s">
        <v>2378</v>
      </c>
      <c r="C719" s="523" t="s">
        <v>675</v>
      </c>
      <c r="D719" s="524" t="s">
        <v>2379</v>
      </c>
      <c r="E719" s="524" t="s">
        <v>3776</v>
      </c>
      <c r="F719" s="524">
        <v>5</v>
      </c>
      <c r="G719" s="524"/>
      <c r="H719" s="524"/>
      <c r="I719" s="524"/>
      <c r="J719" s="524"/>
      <c r="K719" s="689">
        <v>45690</v>
      </c>
      <c r="L719" s="537"/>
    </row>
    <row r="720" spans="1:12">
      <c r="A720" s="524">
        <v>711</v>
      </c>
      <c r="B720" s="414" t="s">
        <v>671</v>
      </c>
      <c r="C720" s="523" t="s">
        <v>672</v>
      </c>
      <c r="D720" s="524" t="s">
        <v>551</v>
      </c>
      <c r="E720" s="524" t="s">
        <v>3815</v>
      </c>
      <c r="F720" s="524">
        <v>4</v>
      </c>
      <c r="G720" s="524"/>
      <c r="H720" s="524"/>
      <c r="I720" s="524"/>
      <c r="J720" s="524"/>
      <c r="K720" s="689">
        <v>46809</v>
      </c>
      <c r="L720" s="537"/>
    </row>
    <row r="721" spans="1:12" ht="26.4">
      <c r="A721" s="524">
        <v>712</v>
      </c>
      <c r="B721" s="417" t="s">
        <v>4067</v>
      </c>
      <c r="C721" s="523" t="s">
        <v>684</v>
      </c>
      <c r="D721" s="524" t="s">
        <v>685</v>
      </c>
      <c r="E721" s="524" t="s">
        <v>3910</v>
      </c>
      <c r="F721" s="524">
        <v>1.5</v>
      </c>
      <c r="G721" s="524"/>
      <c r="H721" s="524"/>
      <c r="I721" s="524"/>
      <c r="J721" s="524"/>
      <c r="K721" s="689">
        <v>47149</v>
      </c>
      <c r="L721" s="537"/>
    </row>
    <row r="722" spans="1:12">
      <c r="A722" s="524">
        <v>713</v>
      </c>
      <c r="B722" s="414" t="s">
        <v>2380</v>
      </c>
      <c r="C722" s="523" t="s">
        <v>684</v>
      </c>
      <c r="D722" s="524" t="s">
        <v>2382</v>
      </c>
      <c r="E722" s="524" t="s">
        <v>4062</v>
      </c>
      <c r="F722" s="524">
        <v>1.5</v>
      </c>
      <c r="G722" s="524"/>
      <c r="H722" s="524"/>
      <c r="I722" s="524"/>
      <c r="J722" s="524"/>
      <c r="K722" s="689">
        <v>44864</v>
      </c>
      <c r="L722" s="537"/>
    </row>
    <row r="723" spans="1:12" ht="92.4">
      <c r="A723" s="524">
        <v>714</v>
      </c>
      <c r="B723" s="498" t="s">
        <v>673</v>
      </c>
      <c r="C723" s="725" t="s">
        <v>321</v>
      </c>
      <c r="D723" s="726" t="s">
        <v>4068</v>
      </c>
      <c r="E723" s="726" t="s">
        <v>4069</v>
      </c>
      <c r="F723" s="726">
        <v>5</v>
      </c>
      <c r="G723" s="524"/>
      <c r="H723" s="524"/>
      <c r="I723" s="524"/>
      <c r="J723" s="524"/>
      <c r="K723" s="689">
        <v>46929</v>
      </c>
      <c r="L723" s="537"/>
    </row>
    <row r="724" spans="1:12" ht="26.4">
      <c r="A724" s="524">
        <v>715</v>
      </c>
      <c r="B724" s="414" t="s">
        <v>674</v>
      </c>
      <c r="C724" s="523" t="s">
        <v>675</v>
      </c>
      <c r="D724" s="524" t="s">
        <v>676</v>
      </c>
      <c r="E724" s="524" t="s">
        <v>4070</v>
      </c>
      <c r="F724" s="524">
        <v>4.5</v>
      </c>
      <c r="G724" s="524"/>
      <c r="H724" s="524"/>
      <c r="I724" s="524"/>
      <c r="J724" s="524"/>
      <c r="K724" s="689">
        <v>46367</v>
      </c>
      <c r="L724" s="537"/>
    </row>
    <row r="725" spans="1:12" ht="39.6">
      <c r="A725" s="524">
        <v>716</v>
      </c>
      <c r="B725" s="417" t="s">
        <v>2383</v>
      </c>
      <c r="C725" s="523" t="s">
        <v>2384</v>
      </c>
      <c r="D725" s="524" t="s">
        <v>2385</v>
      </c>
      <c r="E725" s="524" t="s">
        <v>4071</v>
      </c>
      <c r="F725" s="524" t="s">
        <v>2386</v>
      </c>
      <c r="G725" s="524"/>
      <c r="H725" s="524"/>
      <c r="I725" s="524"/>
      <c r="J725" s="524"/>
      <c r="K725" s="689">
        <v>44921</v>
      </c>
      <c r="L725" s="537"/>
    </row>
    <row r="726" spans="1:12" ht="26.4">
      <c r="A726" s="524">
        <v>717</v>
      </c>
      <c r="B726" s="414" t="s">
        <v>677</v>
      </c>
      <c r="C726" s="523" t="s">
        <v>678</v>
      </c>
      <c r="D726" s="524" t="s">
        <v>679</v>
      </c>
      <c r="E726" s="524" t="s">
        <v>4072</v>
      </c>
      <c r="F726" s="524">
        <v>2</v>
      </c>
      <c r="G726" s="524"/>
      <c r="H726" s="524"/>
      <c r="I726" s="524"/>
      <c r="J726" s="524"/>
      <c r="K726" s="689">
        <v>47156</v>
      </c>
      <c r="L726" s="537"/>
    </row>
    <row r="727" spans="1:12">
      <c r="A727" s="524">
        <v>718</v>
      </c>
      <c r="B727" s="487" t="s">
        <v>4073</v>
      </c>
      <c r="C727" s="705" t="s">
        <v>4074</v>
      </c>
      <c r="D727" s="495" t="s">
        <v>3441</v>
      </c>
      <c r="E727" s="694" t="s">
        <v>3740</v>
      </c>
      <c r="F727" s="524">
        <v>0.8</v>
      </c>
      <c r="G727" s="524"/>
      <c r="H727" s="524"/>
      <c r="I727" s="524"/>
      <c r="J727" s="524"/>
      <c r="K727" s="689">
        <v>46900</v>
      </c>
      <c r="L727" s="537"/>
    </row>
    <row r="728" spans="1:12">
      <c r="A728" s="524">
        <v>719</v>
      </c>
      <c r="B728" s="690" t="s">
        <v>3153</v>
      </c>
      <c r="C728" s="523" t="s">
        <v>429</v>
      </c>
      <c r="D728" s="524" t="s">
        <v>2449</v>
      </c>
      <c r="E728" s="524" t="s">
        <v>3771</v>
      </c>
      <c r="F728" s="524">
        <v>0.25</v>
      </c>
      <c r="G728" s="524"/>
      <c r="H728" s="524"/>
      <c r="I728" s="524"/>
      <c r="J728" s="524"/>
      <c r="K728" s="689">
        <v>46094</v>
      </c>
      <c r="L728" s="537"/>
    </row>
    <row r="729" spans="1:12" ht="26.4">
      <c r="A729" s="524">
        <v>720</v>
      </c>
      <c r="B729" s="414" t="s">
        <v>2387</v>
      </c>
      <c r="C729" s="523" t="s">
        <v>2388</v>
      </c>
      <c r="D729" s="524" t="s">
        <v>2389</v>
      </c>
      <c r="E729" s="524" t="s">
        <v>3726</v>
      </c>
      <c r="F729" s="524">
        <v>0.6</v>
      </c>
      <c r="G729" s="524"/>
      <c r="H729" s="524"/>
      <c r="I729" s="524"/>
      <c r="J729" s="524"/>
      <c r="K729" s="689">
        <v>45717</v>
      </c>
      <c r="L729" s="537"/>
    </row>
    <row r="730" spans="1:12" ht="26.4">
      <c r="A730" s="524">
        <v>721</v>
      </c>
      <c r="B730" s="414" t="s">
        <v>4075</v>
      </c>
      <c r="C730" s="523" t="s">
        <v>351</v>
      </c>
      <c r="D730" s="524" t="s">
        <v>2389</v>
      </c>
      <c r="E730" s="524" t="s">
        <v>3726</v>
      </c>
      <c r="F730" s="524">
        <v>0.75</v>
      </c>
      <c r="G730" s="524"/>
      <c r="H730" s="524"/>
      <c r="I730" s="524"/>
      <c r="J730" s="524"/>
      <c r="K730" s="758">
        <v>47058</v>
      </c>
      <c r="L730" s="537"/>
    </row>
    <row r="731" spans="1:12">
      <c r="A731" s="524">
        <v>722</v>
      </c>
      <c r="B731" s="414" t="s">
        <v>3464</v>
      </c>
      <c r="C731" s="523" t="s">
        <v>3465</v>
      </c>
      <c r="D731" s="524" t="s">
        <v>3466</v>
      </c>
      <c r="E731" s="524" t="s">
        <v>3709</v>
      </c>
      <c r="F731" s="524">
        <v>0.75</v>
      </c>
      <c r="G731" s="524"/>
      <c r="H731" s="524"/>
      <c r="I731" s="524"/>
      <c r="J731" s="524"/>
      <c r="K731" s="758">
        <v>46745</v>
      </c>
      <c r="L731" s="537"/>
    </row>
    <row r="732" spans="1:12" ht="39.6">
      <c r="A732" s="524">
        <v>723</v>
      </c>
      <c r="B732" s="414" t="s">
        <v>2390</v>
      </c>
      <c r="C732" s="523" t="s">
        <v>556</v>
      </c>
      <c r="D732" s="524" t="s">
        <v>2370</v>
      </c>
      <c r="E732" s="524" t="s">
        <v>4076</v>
      </c>
      <c r="F732" s="524">
        <v>1.5</v>
      </c>
      <c r="G732" s="524"/>
      <c r="H732" s="524"/>
      <c r="I732" s="524"/>
      <c r="J732" s="524"/>
      <c r="K732" s="689">
        <v>45451</v>
      </c>
      <c r="L732" s="537"/>
    </row>
    <row r="733" spans="1:12">
      <c r="A733" s="524">
        <v>724</v>
      </c>
      <c r="B733" s="414" t="s">
        <v>4077</v>
      </c>
      <c r="C733" s="523" t="s">
        <v>665</v>
      </c>
      <c r="D733" s="524" t="s">
        <v>646</v>
      </c>
      <c r="E733" s="524" t="s">
        <v>3935</v>
      </c>
      <c r="F733" s="524">
        <v>1.6</v>
      </c>
      <c r="G733" s="524"/>
      <c r="H733" s="524"/>
      <c r="I733" s="524"/>
      <c r="J733" s="524"/>
      <c r="K733" s="689">
        <v>47504</v>
      </c>
      <c r="L733" s="537"/>
    </row>
    <row r="734" spans="1:12">
      <c r="A734" s="524">
        <v>725</v>
      </c>
      <c r="B734" s="479" t="s">
        <v>3467</v>
      </c>
      <c r="C734" s="693" t="s">
        <v>617</v>
      </c>
      <c r="D734" s="694" t="s">
        <v>618</v>
      </c>
      <c r="E734" s="694" t="s">
        <v>4078</v>
      </c>
      <c r="F734" s="694">
        <v>2</v>
      </c>
      <c r="G734" s="524"/>
      <c r="H734" s="524"/>
      <c r="I734" s="524"/>
      <c r="J734" s="524"/>
      <c r="K734" s="689">
        <v>46649</v>
      </c>
      <c r="L734" s="537"/>
    </row>
    <row r="735" spans="1:12" ht="26.4">
      <c r="A735" s="524">
        <v>726</v>
      </c>
      <c r="B735" s="690" t="s">
        <v>681</v>
      </c>
      <c r="C735" s="523" t="s">
        <v>556</v>
      </c>
      <c r="D735" s="524" t="s">
        <v>646</v>
      </c>
      <c r="E735" s="524" t="s">
        <v>4079</v>
      </c>
      <c r="F735" s="524">
        <v>1.2</v>
      </c>
      <c r="G735" s="524"/>
      <c r="H735" s="524"/>
      <c r="I735" s="524"/>
      <c r="J735" s="524"/>
      <c r="K735" s="689">
        <v>47268</v>
      </c>
      <c r="L735" s="537"/>
    </row>
    <row r="736" spans="1:12" ht="39.6">
      <c r="A736" s="524">
        <v>727</v>
      </c>
      <c r="B736" s="492" t="s">
        <v>3468</v>
      </c>
      <c r="C736" s="693" t="s">
        <v>3469</v>
      </c>
      <c r="D736" s="694" t="s">
        <v>646</v>
      </c>
      <c r="E736" s="694" t="s">
        <v>4080</v>
      </c>
      <c r="F736" s="694">
        <v>1.2</v>
      </c>
      <c r="G736" s="524"/>
      <c r="H736" s="524"/>
      <c r="I736" s="524"/>
      <c r="J736" s="524"/>
      <c r="K736" s="692">
        <v>46091</v>
      </c>
      <c r="L736" s="537"/>
    </row>
    <row r="737" spans="1:12" ht="52.8">
      <c r="A737" s="524">
        <v>728</v>
      </c>
      <c r="B737" s="414" t="s">
        <v>2391</v>
      </c>
      <c r="C737" s="523" t="s">
        <v>622</v>
      </c>
      <c r="D737" s="524" t="s">
        <v>623</v>
      </c>
      <c r="E737" s="524" t="s">
        <v>3928</v>
      </c>
      <c r="F737" s="524">
        <v>0.4</v>
      </c>
      <c r="G737" s="524"/>
      <c r="H737" s="524"/>
      <c r="I737" s="524"/>
      <c r="J737" s="524"/>
      <c r="K737" s="689">
        <v>45651</v>
      </c>
      <c r="L737" s="537"/>
    </row>
    <row r="738" spans="1:12" ht="26.4">
      <c r="A738" s="524">
        <v>729</v>
      </c>
      <c r="B738" s="417" t="s">
        <v>2392</v>
      </c>
      <c r="C738" s="523" t="s">
        <v>2393</v>
      </c>
      <c r="D738" s="524" t="s">
        <v>2394</v>
      </c>
      <c r="E738" s="524" t="s">
        <v>3736</v>
      </c>
      <c r="F738" s="524">
        <v>0.8</v>
      </c>
      <c r="G738" s="524"/>
      <c r="H738" s="524"/>
      <c r="I738" s="524"/>
      <c r="J738" s="524"/>
      <c r="K738" s="689">
        <v>45399</v>
      </c>
      <c r="L738" s="537"/>
    </row>
    <row r="739" spans="1:12" ht="26.4">
      <c r="A739" s="524">
        <v>730</v>
      </c>
      <c r="B739" s="414" t="s">
        <v>2395</v>
      </c>
      <c r="C739" s="523" t="s">
        <v>2381</v>
      </c>
      <c r="D739" s="524" t="s">
        <v>2382</v>
      </c>
      <c r="E739" s="524" t="s">
        <v>3876</v>
      </c>
      <c r="F739" s="524">
        <v>3</v>
      </c>
      <c r="G739" s="524"/>
      <c r="H739" s="524"/>
      <c r="I739" s="524"/>
      <c r="J739" s="524"/>
      <c r="K739" s="689">
        <v>44654</v>
      </c>
      <c r="L739" s="537"/>
    </row>
    <row r="740" spans="1:12">
      <c r="A740" s="524">
        <v>731</v>
      </c>
      <c r="B740" s="417" t="s">
        <v>682</v>
      </c>
      <c r="C740" s="523" t="s">
        <v>632</v>
      </c>
      <c r="D740" s="524" t="s">
        <v>633</v>
      </c>
      <c r="E740" s="524" t="s">
        <v>3776</v>
      </c>
      <c r="F740" s="524">
        <v>2</v>
      </c>
      <c r="G740" s="524"/>
      <c r="H740" s="524"/>
      <c r="I740" s="524"/>
      <c r="J740" s="524"/>
      <c r="K740" s="689">
        <v>45277</v>
      </c>
      <c r="L740" s="537"/>
    </row>
    <row r="741" spans="1:12" ht="26.4">
      <c r="A741" s="524">
        <v>732</v>
      </c>
      <c r="B741" s="417" t="s">
        <v>2396</v>
      </c>
      <c r="C741" s="523" t="s">
        <v>2397</v>
      </c>
      <c r="D741" s="524" t="s">
        <v>633</v>
      </c>
      <c r="E741" s="524" t="s">
        <v>3800</v>
      </c>
      <c r="F741" s="524">
        <v>2</v>
      </c>
      <c r="G741" s="524"/>
      <c r="H741" s="524"/>
      <c r="I741" s="524"/>
      <c r="J741" s="524"/>
      <c r="K741" s="689">
        <v>45179</v>
      </c>
      <c r="L741" s="537"/>
    </row>
    <row r="742" spans="1:12">
      <c r="A742" s="524">
        <v>733</v>
      </c>
      <c r="B742" s="414" t="s">
        <v>2398</v>
      </c>
      <c r="C742" s="523" t="s">
        <v>632</v>
      </c>
      <c r="D742" s="524" t="s">
        <v>633</v>
      </c>
      <c r="E742" s="524" t="s">
        <v>3714</v>
      </c>
      <c r="F742" s="524">
        <v>2</v>
      </c>
      <c r="G742" s="524"/>
      <c r="H742" s="524"/>
      <c r="I742" s="524"/>
      <c r="J742" s="524"/>
      <c r="K742" s="689">
        <v>46248</v>
      </c>
      <c r="L742" s="537"/>
    </row>
    <row r="743" spans="1:12" ht="39.6">
      <c r="A743" s="524">
        <v>734</v>
      </c>
      <c r="B743" s="417" t="s">
        <v>683</v>
      </c>
      <c r="C743" s="523" t="s">
        <v>684</v>
      </c>
      <c r="D743" s="524" t="s">
        <v>685</v>
      </c>
      <c r="E743" s="524" t="s">
        <v>4081</v>
      </c>
      <c r="F743" s="524">
        <v>3</v>
      </c>
      <c r="G743" s="524"/>
      <c r="H743" s="524"/>
      <c r="I743" s="524"/>
      <c r="J743" s="524"/>
      <c r="K743" s="689">
        <v>47149</v>
      </c>
      <c r="L743" s="537"/>
    </row>
    <row r="744" spans="1:12">
      <c r="A744" s="524">
        <v>735</v>
      </c>
      <c r="B744" s="414" t="s">
        <v>2399</v>
      </c>
      <c r="C744" s="523" t="s">
        <v>556</v>
      </c>
      <c r="D744" s="524" t="s">
        <v>551</v>
      </c>
      <c r="E744" s="524" t="s">
        <v>3935</v>
      </c>
      <c r="F744" s="757" t="s">
        <v>2607</v>
      </c>
      <c r="G744" s="524"/>
      <c r="H744" s="524"/>
      <c r="I744" s="524"/>
      <c r="J744" s="524"/>
      <c r="K744" s="689">
        <v>45693</v>
      </c>
      <c r="L744" s="537"/>
    </row>
    <row r="745" spans="1:12" ht="26.4">
      <c r="A745" s="524">
        <v>736</v>
      </c>
      <c r="B745" s="490" t="s">
        <v>4082</v>
      </c>
      <c r="C745" s="725" t="s">
        <v>4083</v>
      </c>
      <c r="D745" s="726" t="s">
        <v>4084</v>
      </c>
      <c r="E745" s="726" t="s">
        <v>4085</v>
      </c>
      <c r="F745" s="726">
        <v>1.8</v>
      </c>
      <c r="G745" s="524"/>
      <c r="H745" s="524"/>
      <c r="I745" s="524"/>
      <c r="J745" s="524"/>
      <c r="K745" s="721">
        <v>47169</v>
      </c>
      <c r="L745" s="537"/>
    </row>
    <row r="746" spans="1:12" ht="26.4">
      <c r="A746" s="524">
        <v>737</v>
      </c>
      <c r="B746" s="498" t="s">
        <v>4899</v>
      </c>
      <c r="C746" s="725" t="s">
        <v>4900</v>
      </c>
      <c r="D746" s="726" t="s">
        <v>4901</v>
      </c>
      <c r="E746" s="726" t="s">
        <v>3736</v>
      </c>
      <c r="F746" s="726">
        <v>1</v>
      </c>
      <c r="G746" s="524"/>
      <c r="H746" s="524"/>
      <c r="I746" s="524"/>
      <c r="J746" s="524"/>
      <c r="K746" s="708">
        <v>47741</v>
      </c>
      <c r="L746" s="537"/>
    </row>
    <row r="747" spans="1:12" ht="39.6">
      <c r="A747" s="524">
        <v>738</v>
      </c>
      <c r="B747" s="414" t="s">
        <v>2400</v>
      </c>
      <c r="C747" s="523" t="s">
        <v>632</v>
      </c>
      <c r="D747" s="524" t="s">
        <v>702</v>
      </c>
      <c r="E747" s="524" t="s">
        <v>4086</v>
      </c>
      <c r="F747" s="757">
        <v>1.5</v>
      </c>
      <c r="G747" s="524"/>
      <c r="H747" s="524"/>
      <c r="I747" s="524"/>
      <c r="J747" s="524"/>
      <c r="K747" s="689">
        <v>46091</v>
      </c>
      <c r="L747" s="537"/>
    </row>
    <row r="748" spans="1:12" ht="26.4">
      <c r="A748" s="524">
        <v>739</v>
      </c>
      <c r="B748" s="479" t="s">
        <v>3154</v>
      </c>
      <c r="C748" s="693" t="s">
        <v>3155</v>
      </c>
      <c r="D748" s="694" t="s">
        <v>3156</v>
      </c>
      <c r="E748" s="694" t="s">
        <v>3823</v>
      </c>
      <c r="F748" s="694">
        <v>0.6</v>
      </c>
      <c r="G748" s="524"/>
      <c r="H748" s="524"/>
      <c r="I748" s="524"/>
      <c r="J748" s="524"/>
      <c r="K748" s="689">
        <v>46089</v>
      </c>
      <c r="L748" s="537"/>
    </row>
    <row r="749" spans="1:12" ht="26.4">
      <c r="A749" s="524">
        <v>740</v>
      </c>
      <c r="B749" s="414" t="s">
        <v>2401</v>
      </c>
      <c r="C749" s="523" t="s">
        <v>338</v>
      </c>
      <c r="D749" s="524" t="s">
        <v>339</v>
      </c>
      <c r="E749" s="524" t="s">
        <v>4087</v>
      </c>
      <c r="F749" s="524">
        <v>0.3</v>
      </c>
      <c r="G749" s="524"/>
      <c r="H749" s="524"/>
      <c r="I749" s="524"/>
      <c r="J749" s="524"/>
      <c r="K749" s="689">
        <v>45762</v>
      </c>
      <c r="L749" s="537"/>
    </row>
    <row r="750" spans="1:12" ht="26.4">
      <c r="A750" s="524">
        <v>741</v>
      </c>
      <c r="B750" s="414" t="s">
        <v>4088</v>
      </c>
      <c r="C750" s="523" t="s">
        <v>2426</v>
      </c>
      <c r="D750" s="524" t="s">
        <v>4089</v>
      </c>
      <c r="E750" s="524" t="s">
        <v>3801</v>
      </c>
      <c r="F750" s="524" t="s">
        <v>4902</v>
      </c>
      <c r="G750" s="524"/>
      <c r="H750" s="524"/>
      <c r="I750" s="524"/>
      <c r="J750" s="524"/>
      <c r="K750" s="689">
        <v>45279</v>
      </c>
      <c r="L750" s="537"/>
    </row>
    <row r="751" spans="1:12">
      <c r="A751" s="524">
        <v>742</v>
      </c>
      <c r="B751" s="414" t="s">
        <v>3470</v>
      </c>
      <c r="C751" s="523" t="s">
        <v>2426</v>
      </c>
      <c r="D751" s="524" t="s">
        <v>4089</v>
      </c>
      <c r="E751" s="524" t="s">
        <v>3801</v>
      </c>
      <c r="F751" s="524">
        <v>1.5</v>
      </c>
      <c r="G751" s="524"/>
      <c r="H751" s="524"/>
      <c r="I751" s="524"/>
      <c r="J751" s="524"/>
      <c r="K751" s="689">
        <v>45279</v>
      </c>
      <c r="L751" s="537"/>
    </row>
    <row r="752" spans="1:12">
      <c r="A752" s="524">
        <v>743</v>
      </c>
      <c r="B752" s="690" t="s">
        <v>2402</v>
      </c>
      <c r="C752" s="523" t="s">
        <v>321</v>
      </c>
      <c r="D752" s="524" t="s">
        <v>2403</v>
      </c>
      <c r="E752" s="524" t="s">
        <v>3814</v>
      </c>
      <c r="F752" s="524">
        <v>0.5</v>
      </c>
      <c r="G752" s="524"/>
      <c r="H752" s="524"/>
      <c r="I752" s="524"/>
      <c r="J752" s="524"/>
      <c r="K752" s="689">
        <v>44760</v>
      </c>
      <c r="L752" s="537"/>
    </row>
    <row r="753" spans="1:12">
      <c r="A753" s="524">
        <v>744</v>
      </c>
      <c r="B753" s="414" t="s">
        <v>2404</v>
      </c>
      <c r="C753" s="523" t="s">
        <v>2405</v>
      </c>
      <c r="D753" s="524" t="s">
        <v>2406</v>
      </c>
      <c r="E753" s="524" t="s">
        <v>3815</v>
      </c>
      <c r="F753" s="524">
        <v>0.8</v>
      </c>
      <c r="G753" s="524"/>
      <c r="H753" s="524"/>
      <c r="I753" s="524"/>
      <c r="J753" s="524"/>
      <c r="K753" s="689">
        <v>45788</v>
      </c>
      <c r="L753" s="537"/>
    </row>
    <row r="754" spans="1:12">
      <c r="A754" s="524">
        <v>745</v>
      </c>
      <c r="B754" s="417" t="s">
        <v>2407</v>
      </c>
      <c r="C754" s="523" t="s">
        <v>632</v>
      </c>
      <c r="D754" s="524" t="s">
        <v>2408</v>
      </c>
      <c r="E754" s="524" t="s">
        <v>3776</v>
      </c>
      <c r="F754" s="524">
        <v>2</v>
      </c>
      <c r="G754" s="524"/>
      <c r="H754" s="524"/>
      <c r="I754" s="524"/>
      <c r="J754" s="524"/>
      <c r="K754" s="689">
        <v>45150</v>
      </c>
      <c r="L754" s="537"/>
    </row>
    <row r="755" spans="1:12">
      <c r="A755" s="524">
        <v>746</v>
      </c>
      <c r="B755" s="417" t="s">
        <v>686</v>
      </c>
      <c r="C755" s="523" t="s">
        <v>687</v>
      </c>
      <c r="D755" s="524" t="s">
        <v>679</v>
      </c>
      <c r="E755" s="524" t="s">
        <v>3776</v>
      </c>
      <c r="F755" s="524">
        <v>2</v>
      </c>
      <c r="G755" s="524"/>
      <c r="H755" s="524"/>
      <c r="I755" s="524"/>
      <c r="J755" s="524"/>
      <c r="K755" s="689">
        <v>47560</v>
      </c>
      <c r="L755" s="537"/>
    </row>
    <row r="756" spans="1:12">
      <c r="A756" s="524">
        <v>747</v>
      </c>
      <c r="B756" s="414" t="s">
        <v>2409</v>
      </c>
      <c r="C756" s="523" t="s">
        <v>2410</v>
      </c>
      <c r="D756" s="524" t="s">
        <v>2411</v>
      </c>
      <c r="E756" s="524" t="s">
        <v>3818</v>
      </c>
      <c r="F756" s="524">
        <v>1</v>
      </c>
      <c r="G756" s="524"/>
      <c r="H756" s="524"/>
      <c r="I756" s="524"/>
      <c r="J756" s="524"/>
      <c r="K756" s="689">
        <v>45206</v>
      </c>
      <c r="L756" s="537"/>
    </row>
    <row r="757" spans="1:12">
      <c r="A757" s="524">
        <v>748</v>
      </c>
      <c r="B757" s="414" t="s">
        <v>2412</v>
      </c>
      <c r="C757" s="523" t="s">
        <v>429</v>
      </c>
      <c r="D757" s="524" t="s">
        <v>630</v>
      </c>
      <c r="E757" s="524" t="s">
        <v>3730</v>
      </c>
      <c r="F757" s="524">
        <v>0.5</v>
      </c>
      <c r="G757" s="524"/>
      <c r="H757" s="524"/>
      <c r="I757" s="524"/>
      <c r="J757" s="524"/>
      <c r="K757" s="689">
        <v>44656</v>
      </c>
      <c r="L757" s="537"/>
    </row>
    <row r="758" spans="1:12">
      <c r="A758" s="524">
        <v>749</v>
      </c>
      <c r="B758" s="414" t="s">
        <v>4090</v>
      </c>
      <c r="C758" s="523" t="s">
        <v>4091</v>
      </c>
      <c r="D758" s="524" t="s">
        <v>4092</v>
      </c>
      <c r="E758" s="524" t="s">
        <v>3709</v>
      </c>
      <c r="F758" s="524">
        <v>0.4</v>
      </c>
      <c r="G758" s="524"/>
      <c r="H758" s="524"/>
      <c r="I758" s="524"/>
      <c r="J758" s="524"/>
      <c r="K758" s="689">
        <v>46956</v>
      </c>
      <c r="L758" s="537"/>
    </row>
    <row r="759" spans="1:12">
      <c r="A759" s="524">
        <v>750</v>
      </c>
      <c r="B759" s="414" t="s">
        <v>2413</v>
      </c>
      <c r="C759" s="523" t="s">
        <v>2414</v>
      </c>
      <c r="D759" s="524" t="s">
        <v>4093</v>
      </c>
      <c r="E759" s="524" t="s">
        <v>3709</v>
      </c>
      <c r="F759" s="524">
        <v>3</v>
      </c>
      <c r="G759" s="524"/>
      <c r="H759" s="524"/>
      <c r="I759" s="524"/>
      <c r="J759" s="524"/>
      <c r="K759" s="689">
        <v>45083</v>
      </c>
      <c r="L759" s="537"/>
    </row>
    <row r="760" spans="1:12" ht="26.4">
      <c r="A760" s="524">
        <v>751</v>
      </c>
      <c r="B760" s="417" t="s">
        <v>549</v>
      </c>
      <c r="C760" s="523" t="s">
        <v>550</v>
      </c>
      <c r="D760" s="524" t="s">
        <v>551</v>
      </c>
      <c r="E760" s="524" t="s">
        <v>4094</v>
      </c>
      <c r="F760" s="524" t="s">
        <v>2415</v>
      </c>
      <c r="G760" s="524"/>
      <c r="H760" s="524"/>
      <c r="I760" s="524"/>
      <c r="J760" s="524"/>
      <c r="K760" s="689">
        <v>45081</v>
      </c>
      <c r="L760" s="537"/>
    </row>
    <row r="761" spans="1:12">
      <c r="A761" s="524">
        <v>752</v>
      </c>
      <c r="B761" s="759" t="s">
        <v>4903</v>
      </c>
      <c r="C761" s="693" t="s">
        <v>4904</v>
      </c>
      <c r="D761" s="694" t="s">
        <v>4905</v>
      </c>
      <c r="E761" s="694" t="s">
        <v>3815</v>
      </c>
      <c r="F761" s="694">
        <v>0.6</v>
      </c>
      <c r="G761" s="524"/>
      <c r="H761" s="524"/>
      <c r="I761" s="524"/>
      <c r="J761" s="524"/>
      <c r="K761" s="689">
        <v>44402</v>
      </c>
      <c r="L761" s="537"/>
    </row>
    <row r="762" spans="1:12">
      <c r="A762" s="524">
        <v>753</v>
      </c>
      <c r="B762" s="414" t="s">
        <v>1084</v>
      </c>
      <c r="C762" s="523" t="s">
        <v>1085</v>
      </c>
      <c r="D762" s="524" t="s">
        <v>1086</v>
      </c>
      <c r="E762" s="524" t="s">
        <v>3815</v>
      </c>
      <c r="F762" s="524">
        <v>0.5</v>
      </c>
      <c r="G762" s="524"/>
      <c r="H762" s="524"/>
      <c r="I762" s="524"/>
      <c r="J762" s="524"/>
      <c r="K762" s="689">
        <v>47788</v>
      </c>
      <c r="L762" s="537"/>
    </row>
    <row r="763" spans="1:12" ht="26.4">
      <c r="A763" s="524">
        <v>754</v>
      </c>
      <c r="B763" s="417" t="s">
        <v>2416</v>
      </c>
      <c r="C763" s="523" t="s">
        <v>429</v>
      </c>
      <c r="D763" s="524" t="s">
        <v>700</v>
      </c>
      <c r="E763" s="524" t="s">
        <v>4052</v>
      </c>
      <c r="F763" s="524" t="s">
        <v>2417</v>
      </c>
      <c r="G763" s="524"/>
      <c r="H763" s="524"/>
      <c r="I763" s="524"/>
      <c r="J763" s="524"/>
      <c r="K763" s="689">
        <v>45385</v>
      </c>
      <c r="L763" s="537"/>
    </row>
    <row r="764" spans="1:12">
      <c r="A764" s="524">
        <v>755</v>
      </c>
      <c r="B764" s="414" t="s">
        <v>689</v>
      </c>
      <c r="C764" s="523" t="s">
        <v>396</v>
      </c>
      <c r="D764" s="524" t="s">
        <v>690</v>
      </c>
      <c r="E764" s="524" t="s">
        <v>3815</v>
      </c>
      <c r="F764" s="524">
        <v>1.5</v>
      </c>
      <c r="G764" s="524"/>
      <c r="H764" s="524"/>
      <c r="I764" s="524"/>
      <c r="J764" s="524"/>
      <c r="K764" s="689">
        <v>46732</v>
      </c>
      <c r="L764" s="537"/>
    </row>
    <row r="765" spans="1:12" ht="26.4">
      <c r="A765" s="524">
        <v>756</v>
      </c>
      <c r="B765" s="414" t="s">
        <v>2418</v>
      </c>
      <c r="C765" s="523" t="s">
        <v>2419</v>
      </c>
      <c r="D765" s="524" t="s">
        <v>2420</v>
      </c>
      <c r="E765" s="524" t="s">
        <v>3726</v>
      </c>
      <c r="F765" s="524" t="s">
        <v>2421</v>
      </c>
      <c r="G765" s="524"/>
      <c r="H765" s="524"/>
      <c r="I765" s="524"/>
      <c r="J765" s="524"/>
      <c r="K765" s="689">
        <v>44814</v>
      </c>
      <c r="L765" s="537"/>
    </row>
    <row r="766" spans="1:12">
      <c r="A766" s="524">
        <v>757</v>
      </c>
      <c r="B766" s="690" t="s">
        <v>3471</v>
      </c>
      <c r="C766" s="523" t="s">
        <v>3405</v>
      </c>
      <c r="D766" s="524" t="s">
        <v>3472</v>
      </c>
      <c r="E766" s="524" t="s">
        <v>3815</v>
      </c>
      <c r="F766" s="524">
        <v>0.5</v>
      </c>
      <c r="G766" s="524"/>
      <c r="H766" s="524"/>
      <c r="I766" s="524"/>
      <c r="J766" s="524"/>
      <c r="K766" s="689">
        <v>46727</v>
      </c>
      <c r="L766" s="537"/>
    </row>
    <row r="767" spans="1:12" ht="26.4">
      <c r="A767" s="524">
        <v>758</v>
      </c>
      <c r="B767" s="414" t="s">
        <v>691</v>
      </c>
      <c r="C767" s="523" t="s">
        <v>418</v>
      </c>
      <c r="D767" s="524" t="s">
        <v>635</v>
      </c>
      <c r="E767" s="524" t="s">
        <v>4079</v>
      </c>
      <c r="F767" s="524">
        <v>0.06</v>
      </c>
      <c r="G767" s="524"/>
      <c r="H767" s="524"/>
      <c r="I767" s="524"/>
      <c r="J767" s="524"/>
      <c r="K767" s="689">
        <v>47299</v>
      </c>
      <c r="L767" s="537"/>
    </row>
    <row r="768" spans="1:12" ht="26.4">
      <c r="A768" s="524">
        <v>759</v>
      </c>
      <c r="B768" s="690" t="s">
        <v>4906</v>
      </c>
      <c r="C768" s="523" t="s">
        <v>429</v>
      </c>
      <c r="D768" s="524" t="s">
        <v>663</v>
      </c>
      <c r="E768" s="524" t="s">
        <v>4813</v>
      </c>
      <c r="F768" s="524" t="s">
        <v>4907</v>
      </c>
      <c r="G768" s="524"/>
      <c r="H768" s="524"/>
      <c r="I768" s="524"/>
      <c r="J768" s="524"/>
      <c r="K768" s="689">
        <v>47551</v>
      </c>
      <c r="L768" s="537"/>
    </row>
    <row r="769" spans="1:12" ht="26.4">
      <c r="A769" s="524">
        <v>760</v>
      </c>
      <c r="B769" s="417" t="s">
        <v>2422</v>
      </c>
      <c r="C769" s="523" t="s">
        <v>429</v>
      </c>
      <c r="D769" s="524" t="s">
        <v>630</v>
      </c>
      <c r="E769" s="524" t="s">
        <v>3849</v>
      </c>
      <c r="F769" s="524">
        <v>0.5</v>
      </c>
      <c r="G769" s="524"/>
      <c r="H769" s="524"/>
      <c r="I769" s="524"/>
      <c r="J769" s="524"/>
      <c r="K769" s="689">
        <v>44652</v>
      </c>
      <c r="L769" s="537"/>
    </row>
    <row r="770" spans="1:12" ht="26.4">
      <c r="A770" s="524">
        <v>761</v>
      </c>
      <c r="B770" s="479" t="s">
        <v>3157</v>
      </c>
      <c r="C770" s="693" t="s">
        <v>3158</v>
      </c>
      <c r="D770" s="694" t="s">
        <v>375</v>
      </c>
      <c r="E770" s="694" t="s">
        <v>3726</v>
      </c>
      <c r="F770" s="694">
        <v>0.6</v>
      </c>
      <c r="G770" s="524"/>
      <c r="H770" s="524"/>
      <c r="I770" s="524"/>
      <c r="J770" s="524"/>
      <c r="K770" s="689">
        <v>46000</v>
      </c>
      <c r="L770" s="537"/>
    </row>
    <row r="771" spans="1:12" ht="26.4">
      <c r="A771" s="524">
        <v>762</v>
      </c>
      <c r="B771" s="414" t="s">
        <v>692</v>
      </c>
      <c r="C771" s="523" t="s">
        <v>693</v>
      </c>
      <c r="D771" s="524" t="s">
        <v>694</v>
      </c>
      <c r="E771" s="524" t="s">
        <v>3726</v>
      </c>
      <c r="F771" s="524">
        <v>0.6</v>
      </c>
      <c r="G771" s="524"/>
      <c r="H771" s="524"/>
      <c r="I771" s="524"/>
      <c r="J771" s="524"/>
      <c r="K771" s="692">
        <v>47415</v>
      </c>
      <c r="L771" s="537"/>
    </row>
    <row r="772" spans="1:12">
      <c r="A772" s="524">
        <v>763</v>
      </c>
      <c r="B772" s="690" t="s">
        <v>2423</v>
      </c>
      <c r="C772" s="523" t="s">
        <v>622</v>
      </c>
      <c r="D772" s="524" t="s">
        <v>623</v>
      </c>
      <c r="E772" s="524" t="s">
        <v>3714</v>
      </c>
      <c r="F772" s="524">
        <v>0.4</v>
      </c>
      <c r="G772" s="524"/>
      <c r="H772" s="524"/>
      <c r="I772" s="524"/>
      <c r="J772" s="524"/>
      <c r="K772" s="689">
        <v>45361</v>
      </c>
      <c r="L772" s="537"/>
    </row>
    <row r="773" spans="1:12">
      <c r="A773" s="524">
        <v>764</v>
      </c>
      <c r="B773" s="690" t="s">
        <v>4095</v>
      </c>
      <c r="C773" s="523" t="s">
        <v>667</v>
      </c>
      <c r="D773" s="524" t="s">
        <v>668</v>
      </c>
      <c r="E773" s="524" t="s">
        <v>4043</v>
      </c>
      <c r="F773" s="524">
        <v>0.3</v>
      </c>
      <c r="G773" s="524"/>
      <c r="H773" s="524"/>
      <c r="I773" s="524"/>
      <c r="J773" s="524"/>
      <c r="K773" s="689">
        <v>47212</v>
      </c>
      <c r="L773" s="537"/>
    </row>
    <row r="774" spans="1:12">
      <c r="A774" s="524">
        <v>765</v>
      </c>
      <c r="B774" s="690" t="s">
        <v>2424</v>
      </c>
      <c r="C774" s="523" t="s">
        <v>429</v>
      </c>
      <c r="D774" s="524" t="s">
        <v>630</v>
      </c>
      <c r="E774" s="524" t="s">
        <v>3714</v>
      </c>
      <c r="F774" s="524">
        <v>0.5</v>
      </c>
      <c r="G774" s="524"/>
      <c r="H774" s="524"/>
      <c r="I774" s="524"/>
      <c r="J774" s="524"/>
      <c r="K774" s="689">
        <v>44870</v>
      </c>
      <c r="L774" s="537"/>
    </row>
    <row r="775" spans="1:12" ht="26.4">
      <c r="A775" s="524">
        <v>766</v>
      </c>
      <c r="B775" s="414" t="s">
        <v>3473</v>
      </c>
      <c r="C775" s="523" t="s">
        <v>3474</v>
      </c>
      <c r="D775" s="524" t="s">
        <v>3475</v>
      </c>
      <c r="E775" s="524" t="s">
        <v>3726</v>
      </c>
      <c r="F775" s="524">
        <v>0.8</v>
      </c>
      <c r="G775" s="524"/>
      <c r="H775" s="524"/>
      <c r="I775" s="524"/>
      <c r="J775" s="524"/>
      <c r="K775" s="689">
        <v>46627</v>
      </c>
      <c r="L775" s="537"/>
    </row>
    <row r="776" spans="1:12" ht="26.4">
      <c r="A776" s="524">
        <v>767</v>
      </c>
      <c r="B776" s="360" t="s">
        <v>4096</v>
      </c>
      <c r="C776" s="755" t="s">
        <v>4097</v>
      </c>
      <c r="D776" s="756" t="s">
        <v>4098</v>
      </c>
      <c r="E776" s="756" t="s">
        <v>3719</v>
      </c>
      <c r="F776" s="756">
        <v>0.75</v>
      </c>
      <c r="G776" s="524"/>
      <c r="H776" s="524"/>
      <c r="I776" s="524"/>
      <c r="J776" s="524"/>
      <c r="K776" s="689">
        <v>44601</v>
      </c>
      <c r="L776" s="537"/>
    </row>
    <row r="777" spans="1:12" ht="26.4">
      <c r="A777" s="524">
        <v>768</v>
      </c>
      <c r="B777" s="414" t="s">
        <v>2425</v>
      </c>
      <c r="C777" s="523" t="s">
        <v>2426</v>
      </c>
      <c r="D777" s="524" t="s">
        <v>2427</v>
      </c>
      <c r="E777" s="524" t="s">
        <v>3849</v>
      </c>
      <c r="F777" s="524">
        <v>1.5</v>
      </c>
      <c r="G777" s="524"/>
      <c r="H777" s="524"/>
      <c r="I777" s="524"/>
      <c r="J777" s="524"/>
      <c r="K777" s="689">
        <v>45282</v>
      </c>
      <c r="L777" s="537"/>
    </row>
    <row r="778" spans="1:12">
      <c r="A778" s="524">
        <v>769</v>
      </c>
      <c r="B778" s="690" t="s">
        <v>696</v>
      </c>
      <c r="C778" s="523" t="s">
        <v>614</v>
      </c>
      <c r="D778" s="524" t="s">
        <v>615</v>
      </c>
      <c r="E778" s="524" t="s">
        <v>3750</v>
      </c>
      <c r="F778" s="524">
        <v>0.4</v>
      </c>
      <c r="G778" s="524"/>
      <c r="H778" s="524"/>
      <c r="I778" s="524"/>
      <c r="J778" s="524"/>
      <c r="K778" s="689">
        <v>47678</v>
      </c>
      <c r="L778" s="537"/>
    </row>
    <row r="779" spans="1:12">
      <c r="A779" s="524">
        <v>770</v>
      </c>
      <c r="B779" s="690" t="s">
        <v>695</v>
      </c>
      <c r="C779" s="523" t="s">
        <v>429</v>
      </c>
      <c r="D779" s="524" t="s">
        <v>630</v>
      </c>
      <c r="E779" s="524" t="s">
        <v>3750</v>
      </c>
      <c r="F779" s="524">
        <v>0.5</v>
      </c>
      <c r="G779" s="524"/>
      <c r="H779" s="524"/>
      <c r="I779" s="524"/>
      <c r="J779" s="524"/>
      <c r="K779" s="689">
        <v>47572</v>
      </c>
      <c r="L779" s="537"/>
    </row>
    <row r="780" spans="1:12">
      <c r="A780" s="524">
        <v>771</v>
      </c>
      <c r="B780" s="414" t="s">
        <v>2428</v>
      </c>
      <c r="C780" s="523" t="s">
        <v>429</v>
      </c>
      <c r="D780" s="524" t="s">
        <v>630</v>
      </c>
      <c r="E780" s="524" t="s">
        <v>3801</v>
      </c>
      <c r="F780" s="524">
        <v>0.5</v>
      </c>
      <c r="G780" s="524"/>
      <c r="H780" s="524"/>
      <c r="I780" s="524"/>
      <c r="J780" s="524"/>
      <c r="K780" s="689">
        <v>45002</v>
      </c>
      <c r="L780" s="537"/>
    </row>
    <row r="781" spans="1:12">
      <c r="A781" s="524">
        <v>772</v>
      </c>
      <c r="B781" s="690" t="s">
        <v>699</v>
      </c>
      <c r="C781" s="523" t="s">
        <v>429</v>
      </c>
      <c r="D781" s="524" t="s">
        <v>700</v>
      </c>
      <c r="E781" s="524" t="s">
        <v>3776</v>
      </c>
      <c r="F781" s="524">
        <v>0.152</v>
      </c>
      <c r="G781" s="524"/>
      <c r="H781" s="524"/>
      <c r="I781" s="524"/>
      <c r="J781" s="524"/>
      <c r="K781" s="689">
        <v>47560</v>
      </c>
      <c r="L781" s="537"/>
    </row>
    <row r="782" spans="1:12">
      <c r="A782" s="524">
        <v>773</v>
      </c>
      <c r="B782" s="690" t="s">
        <v>2429</v>
      </c>
      <c r="C782" s="523" t="s">
        <v>2430</v>
      </c>
      <c r="D782" s="524" t="s">
        <v>2431</v>
      </c>
      <c r="E782" s="524" t="s">
        <v>3776</v>
      </c>
      <c r="F782" s="524">
        <v>0.2</v>
      </c>
      <c r="G782" s="524"/>
      <c r="H782" s="524"/>
      <c r="I782" s="524"/>
      <c r="J782" s="524"/>
      <c r="K782" s="689">
        <v>45402</v>
      </c>
      <c r="L782" s="537"/>
    </row>
    <row r="783" spans="1:12">
      <c r="A783" s="524">
        <v>774</v>
      </c>
      <c r="B783" s="414" t="s">
        <v>3476</v>
      </c>
      <c r="C783" s="523" t="s">
        <v>429</v>
      </c>
      <c r="D783" s="524" t="s">
        <v>700</v>
      </c>
      <c r="E783" s="524" t="s">
        <v>3767</v>
      </c>
      <c r="F783" s="524">
        <v>0.15</v>
      </c>
      <c r="G783" s="524"/>
      <c r="H783" s="524"/>
      <c r="I783" s="524"/>
      <c r="J783" s="524"/>
      <c r="K783" s="692">
        <v>46455</v>
      </c>
      <c r="L783" s="537"/>
    </row>
    <row r="784" spans="1:12">
      <c r="A784" s="524">
        <v>775</v>
      </c>
      <c r="B784" s="414" t="s">
        <v>3477</v>
      </c>
      <c r="C784" s="523" t="s">
        <v>614</v>
      </c>
      <c r="D784" s="524" t="s">
        <v>623</v>
      </c>
      <c r="E784" s="524" t="s">
        <v>3767</v>
      </c>
      <c r="F784" s="524">
        <v>0.4</v>
      </c>
      <c r="G784" s="524"/>
      <c r="H784" s="524"/>
      <c r="I784" s="524"/>
      <c r="J784" s="524"/>
      <c r="K784" s="689">
        <v>46403</v>
      </c>
      <c r="L784" s="537"/>
    </row>
    <row r="785" spans="1:12" ht="26.4">
      <c r="A785" s="524">
        <v>776</v>
      </c>
      <c r="B785" s="508" t="s">
        <v>3478</v>
      </c>
      <c r="C785" s="523" t="s">
        <v>3479</v>
      </c>
      <c r="D785" s="524" t="s">
        <v>3480</v>
      </c>
      <c r="E785" s="524" t="s">
        <v>3874</v>
      </c>
      <c r="F785" s="524">
        <v>0.5</v>
      </c>
      <c r="G785" s="524"/>
      <c r="H785" s="524"/>
      <c r="I785" s="524"/>
      <c r="J785" s="524"/>
      <c r="K785" s="689">
        <v>45986</v>
      </c>
      <c r="L785" s="537"/>
    </row>
    <row r="786" spans="1:12" ht="26.4">
      <c r="A786" s="524">
        <v>777</v>
      </c>
      <c r="B786" s="414" t="s">
        <v>2432</v>
      </c>
      <c r="C786" s="523" t="s">
        <v>2433</v>
      </c>
      <c r="D786" s="524" t="s">
        <v>2434</v>
      </c>
      <c r="E786" s="524" t="s">
        <v>4099</v>
      </c>
      <c r="F786" s="524">
        <v>2.5</v>
      </c>
      <c r="G786" s="524"/>
      <c r="H786" s="524"/>
      <c r="I786" s="524"/>
      <c r="J786" s="524"/>
      <c r="K786" s="689">
        <v>44806</v>
      </c>
      <c r="L786" s="537"/>
    </row>
    <row r="787" spans="1:12" ht="26.4">
      <c r="A787" s="524">
        <v>778</v>
      </c>
      <c r="B787" s="414" t="s">
        <v>701</v>
      </c>
      <c r="C787" s="523" t="s">
        <v>632</v>
      </c>
      <c r="D787" s="524" t="s">
        <v>702</v>
      </c>
      <c r="E787" s="524" t="s">
        <v>4099</v>
      </c>
      <c r="F787" s="524">
        <v>1.5</v>
      </c>
      <c r="G787" s="524"/>
      <c r="H787" s="524"/>
      <c r="I787" s="524"/>
      <c r="J787" s="524"/>
      <c r="K787" s="689">
        <v>44257</v>
      </c>
      <c r="L787" s="537"/>
    </row>
    <row r="788" spans="1:12" ht="26.4">
      <c r="A788" s="524">
        <v>779</v>
      </c>
      <c r="B788" s="414" t="s">
        <v>2435</v>
      </c>
      <c r="C788" s="523" t="s">
        <v>2436</v>
      </c>
      <c r="D788" s="524" t="s">
        <v>2437</v>
      </c>
      <c r="E788" s="524" t="s">
        <v>4099</v>
      </c>
      <c r="F788" s="524">
        <v>2</v>
      </c>
      <c r="G788" s="524"/>
      <c r="H788" s="524"/>
      <c r="I788" s="524"/>
      <c r="J788" s="524"/>
      <c r="K788" s="689">
        <v>44923</v>
      </c>
      <c r="L788" s="537"/>
    </row>
    <row r="789" spans="1:12" ht="26.4">
      <c r="A789" s="524">
        <v>780</v>
      </c>
      <c r="B789" s="414" t="s">
        <v>2438</v>
      </c>
      <c r="C789" s="523" t="s">
        <v>2397</v>
      </c>
      <c r="D789" s="524" t="s">
        <v>2439</v>
      </c>
      <c r="E789" s="524" t="s">
        <v>4099</v>
      </c>
      <c r="F789" s="524">
        <v>2.5</v>
      </c>
      <c r="G789" s="524"/>
      <c r="H789" s="524"/>
      <c r="I789" s="524"/>
      <c r="J789" s="524"/>
      <c r="K789" s="689">
        <v>44908</v>
      </c>
      <c r="L789" s="537"/>
    </row>
    <row r="790" spans="1:12">
      <c r="A790" s="524">
        <v>781</v>
      </c>
      <c r="B790" s="414" t="s">
        <v>2440</v>
      </c>
      <c r="C790" s="523" t="s">
        <v>2441</v>
      </c>
      <c r="D790" s="524" t="s">
        <v>2442</v>
      </c>
      <c r="E790" s="524" t="s">
        <v>3709</v>
      </c>
      <c r="F790" s="524">
        <v>0.5</v>
      </c>
      <c r="G790" s="524"/>
      <c r="H790" s="524"/>
      <c r="I790" s="524"/>
      <c r="J790" s="524"/>
      <c r="K790" s="689">
        <v>45682</v>
      </c>
      <c r="L790" s="537"/>
    </row>
    <row r="791" spans="1:12">
      <c r="A791" s="524">
        <v>782</v>
      </c>
      <c r="B791" s="414" t="s">
        <v>703</v>
      </c>
      <c r="C791" s="523" t="s">
        <v>429</v>
      </c>
      <c r="D791" s="524" t="s">
        <v>785</v>
      </c>
      <c r="E791" s="524" t="s">
        <v>3709</v>
      </c>
      <c r="F791" s="524">
        <v>0.5</v>
      </c>
      <c r="G791" s="524"/>
      <c r="H791" s="524"/>
      <c r="I791" s="524"/>
      <c r="J791" s="524"/>
      <c r="K791" s="689">
        <v>44708</v>
      </c>
      <c r="L791" s="537"/>
    </row>
    <row r="792" spans="1:12">
      <c r="A792" s="524">
        <v>783</v>
      </c>
      <c r="B792" s="714" t="s">
        <v>3159</v>
      </c>
      <c r="C792" s="693" t="s">
        <v>3160</v>
      </c>
      <c r="D792" s="694" t="s">
        <v>3161</v>
      </c>
      <c r="E792" s="694" t="s">
        <v>3815</v>
      </c>
      <c r="F792" s="694">
        <v>0.8</v>
      </c>
      <c r="G792" s="524"/>
      <c r="H792" s="524"/>
      <c r="I792" s="524"/>
      <c r="J792" s="524"/>
      <c r="K792" s="689">
        <v>45959</v>
      </c>
      <c r="L792" s="537"/>
    </row>
    <row r="793" spans="1:12">
      <c r="A793" s="524">
        <v>784</v>
      </c>
      <c r="B793" s="690" t="s">
        <v>786</v>
      </c>
      <c r="C793" s="523" t="s">
        <v>652</v>
      </c>
      <c r="D793" s="524" t="s">
        <v>787</v>
      </c>
      <c r="E793" s="524" t="s">
        <v>3815</v>
      </c>
      <c r="F793" s="524">
        <v>0.6</v>
      </c>
      <c r="G793" s="524"/>
      <c r="H793" s="524"/>
      <c r="I793" s="524"/>
      <c r="J793" s="524"/>
      <c r="K793" s="689">
        <v>45934</v>
      </c>
      <c r="L793" s="537"/>
    </row>
    <row r="794" spans="1:12">
      <c r="A794" s="524">
        <v>785</v>
      </c>
      <c r="B794" s="414" t="s">
        <v>788</v>
      </c>
      <c r="C794" s="523" t="s">
        <v>789</v>
      </c>
      <c r="D794" s="524" t="s">
        <v>790</v>
      </c>
      <c r="E794" s="524" t="s">
        <v>3709</v>
      </c>
      <c r="F794" s="524">
        <v>0.3</v>
      </c>
      <c r="G794" s="524"/>
      <c r="H794" s="524"/>
      <c r="I794" s="524"/>
      <c r="J794" s="524"/>
      <c r="K794" s="689">
        <v>47146</v>
      </c>
      <c r="L794" s="537"/>
    </row>
    <row r="795" spans="1:12">
      <c r="A795" s="524">
        <v>786</v>
      </c>
      <c r="B795" s="414" t="s">
        <v>791</v>
      </c>
      <c r="C795" s="523" t="s">
        <v>792</v>
      </c>
      <c r="D795" s="524" t="s">
        <v>793</v>
      </c>
      <c r="E795" s="524" t="s">
        <v>3709</v>
      </c>
      <c r="F795" s="524">
        <v>2.5</v>
      </c>
      <c r="G795" s="524"/>
      <c r="H795" s="524"/>
      <c r="I795" s="524"/>
      <c r="J795" s="524"/>
      <c r="K795" s="689">
        <v>46808</v>
      </c>
      <c r="L795" s="537"/>
    </row>
    <row r="796" spans="1:12" ht="26.4">
      <c r="A796" s="524">
        <v>787</v>
      </c>
      <c r="B796" s="414" t="s">
        <v>387</v>
      </c>
      <c r="C796" s="523" t="s">
        <v>338</v>
      </c>
      <c r="D796" s="524" t="s">
        <v>388</v>
      </c>
      <c r="E796" s="524" t="s">
        <v>3838</v>
      </c>
      <c r="F796" s="757" t="s">
        <v>4100</v>
      </c>
      <c r="G796" s="524"/>
      <c r="H796" s="524"/>
      <c r="I796" s="524"/>
      <c r="J796" s="524"/>
      <c r="K796" s="689">
        <v>46732</v>
      </c>
      <c r="L796" s="537"/>
    </row>
    <row r="797" spans="1:12" ht="52.8">
      <c r="A797" s="524">
        <v>788</v>
      </c>
      <c r="B797" s="414" t="s">
        <v>3481</v>
      </c>
      <c r="C797" s="523" t="s">
        <v>429</v>
      </c>
      <c r="D797" s="524" t="s">
        <v>663</v>
      </c>
      <c r="E797" s="524" t="s">
        <v>4101</v>
      </c>
      <c r="F797" s="524">
        <v>0.4</v>
      </c>
      <c r="G797" s="524"/>
      <c r="H797" s="524"/>
      <c r="I797" s="524"/>
      <c r="J797" s="524"/>
      <c r="K797" s="689">
        <v>46411</v>
      </c>
      <c r="L797" s="537"/>
    </row>
    <row r="798" spans="1:12">
      <c r="A798" s="524">
        <v>789</v>
      </c>
      <c r="B798" s="414" t="s">
        <v>1087</v>
      </c>
      <c r="C798" s="523" t="s">
        <v>1088</v>
      </c>
      <c r="D798" s="524" t="s">
        <v>1089</v>
      </c>
      <c r="E798" s="524" t="s">
        <v>3709</v>
      </c>
      <c r="F798" s="524">
        <v>0.5</v>
      </c>
      <c r="G798" s="524"/>
      <c r="H798" s="524"/>
      <c r="I798" s="524"/>
      <c r="J798" s="524"/>
      <c r="K798" s="692">
        <v>47578</v>
      </c>
      <c r="L798" s="537"/>
    </row>
    <row r="799" spans="1:12">
      <c r="A799" s="524">
        <v>790</v>
      </c>
      <c r="B799" s="414" t="s">
        <v>3482</v>
      </c>
      <c r="C799" s="523" t="s">
        <v>3483</v>
      </c>
      <c r="D799" s="524" t="s">
        <v>3484</v>
      </c>
      <c r="E799" s="524" t="s">
        <v>3818</v>
      </c>
      <c r="F799" s="524">
        <v>0.8</v>
      </c>
      <c r="G799" s="524"/>
      <c r="H799" s="524"/>
      <c r="I799" s="524"/>
      <c r="J799" s="524"/>
      <c r="K799" s="689">
        <v>46495</v>
      </c>
      <c r="L799" s="537"/>
    </row>
    <row r="800" spans="1:12">
      <c r="A800" s="524">
        <v>791</v>
      </c>
      <c r="B800" s="414" t="s">
        <v>3485</v>
      </c>
      <c r="C800" s="523" t="s">
        <v>850</v>
      </c>
      <c r="D800" s="524" t="s">
        <v>2164</v>
      </c>
      <c r="E800" s="524" t="s">
        <v>3841</v>
      </c>
      <c r="F800" s="524">
        <v>0.8</v>
      </c>
      <c r="G800" s="524"/>
      <c r="H800" s="524"/>
      <c r="I800" s="524"/>
      <c r="J800" s="524"/>
      <c r="K800" s="689">
        <v>46495</v>
      </c>
      <c r="L800" s="537"/>
    </row>
    <row r="801" spans="1:12">
      <c r="A801" s="524">
        <v>792</v>
      </c>
      <c r="B801" s="414" t="s">
        <v>2443</v>
      </c>
      <c r="C801" s="523" t="s">
        <v>2444</v>
      </c>
      <c r="D801" s="524" t="s">
        <v>2445</v>
      </c>
      <c r="E801" s="524" t="s">
        <v>3841</v>
      </c>
      <c r="F801" s="524" t="s">
        <v>2446</v>
      </c>
      <c r="G801" s="524"/>
      <c r="H801" s="524"/>
      <c r="I801" s="524"/>
      <c r="J801" s="524"/>
      <c r="K801" s="689">
        <v>45371</v>
      </c>
      <c r="L801" s="537"/>
    </row>
    <row r="802" spans="1:12" ht="26.4">
      <c r="A802" s="524">
        <v>793</v>
      </c>
      <c r="B802" s="414" t="s">
        <v>3162</v>
      </c>
      <c r="C802" s="523" t="s">
        <v>405</v>
      </c>
      <c r="D802" s="524" t="s">
        <v>3163</v>
      </c>
      <c r="E802" s="524" t="s">
        <v>3864</v>
      </c>
      <c r="F802" s="524">
        <v>2</v>
      </c>
      <c r="G802" s="524"/>
      <c r="H802" s="524"/>
      <c r="I802" s="524"/>
      <c r="J802" s="524"/>
      <c r="K802" s="689">
        <v>46138</v>
      </c>
      <c r="L802" s="537"/>
    </row>
    <row r="803" spans="1:12" ht="26.4">
      <c r="A803" s="524">
        <v>794</v>
      </c>
      <c r="B803" s="414" t="s">
        <v>2447</v>
      </c>
      <c r="C803" s="523" t="s">
        <v>2448</v>
      </c>
      <c r="D803" s="524" t="s">
        <v>2449</v>
      </c>
      <c r="E803" s="524" t="s">
        <v>4102</v>
      </c>
      <c r="F803" s="524">
        <v>0.25</v>
      </c>
      <c r="G803" s="524"/>
      <c r="H803" s="524"/>
      <c r="I803" s="524"/>
      <c r="J803" s="524"/>
      <c r="K803" s="689">
        <v>45402</v>
      </c>
      <c r="L803" s="537"/>
    </row>
    <row r="804" spans="1:12">
      <c r="A804" s="524">
        <v>795</v>
      </c>
      <c r="B804" s="414" t="s">
        <v>2450</v>
      </c>
      <c r="C804" s="523" t="s">
        <v>429</v>
      </c>
      <c r="D804" s="524" t="s">
        <v>630</v>
      </c>
      <c r="E804" s="524" t="s">
        <v>4062</v>
      </c>
      <c r="F804" s="524">
        <v>0.5</v>
      </c>
      <c r="G804" s="524"/>
      <c r="H804" s="524"/>
      <c r="I804" s="524"/>
      <c r="J804" s="524"/>
      <c r="K804" s="689">
        <v>45164</v>
      </c>
      <c r="L804" s="537"/>
    </row>
    <row r="805" spans="1:12">
      <c r="A805" s="524">
        <v>796</v>
      </c>
      <c r="B805" s="690" t="s">
        <v>795</v>
      </c>
      <c r="C805" s="523" t="s">
        <v>429</v>
      </c>
      <c r="D805" s="524" t="s">
        <v>700</v>
      </c>
      <c r="E805" s="524" t="s">
        <v>3709</v>
      </c>
      <c r="F805" s="524">
        <v>0.15</v>
      </c>
      <c r="G805" s="524"/>
      <c r="H805" s="524"/>
      <c r="I805" s="524"/>
      <c r="J805" s="524"/>
      <c r="K805" s="689">
        <v>45268</v>
      </c>
      <c r="L805" s="537"/>
    </row>
    <row r="806" spans="1:12">
      <c r="A806" s="524">
        <v>797</v>
      </c>
      <c r="B806" s="414" t="s">
        <v>2451</v>
      </c>
      <c r="C806" s="523" t="s">
        <v>429</v>
      </c>
      <c r="D806" s="524" t="s">
        <v>700</v>
      </c>
      <c r="E806" s="524" t="s">
        <v>3714</v>
      </c>
      <c r="F806" s="524">
        <v>0.15</v>
      </c>
      <c r="G806" s="524"/>
      <c r="H806" s="524"/>
      <c r="I806" s="524"/>
      <c r="J806" s="524"/>
      <c r="K806" s="692">
        <v>45745</v>
      </c>
      <c r="L806" s="537"/>
    </row>
    <row r="807" spans="1:12" ht="26.4">
      <c r="A807" s="524">
        <v>798</v>
      </c>
      <c r="B807" s="489" t="s">
        <v>3486</v>
      </c>
      <c r="C807" s="715" t="s">
        <v>3487</v>
      </c>
      <c r="D807" s="716" t="s">
        <v>618</v>
      </c>
      <c r="E807" s="716" t="s">
        <v>4103</v>
      </c>
      <c r="F807" s="524">
        <v>2</v>
      </c>
      <c r="G807" s="524"/>
      <c r="H807" s="524"/>
      <c r="I807" s="524"/>
      <c r="J807" s="524"/>
      <c r="K807" s="689">
        <v>47614</v>
      </c>
      <c r="L807" s="537"/>
    </row>
    <row r="808" spans="1:12" ht="26.4">
      <c r="A808" s="524">
        <v>799</v>
      </c>
      <c r="B808" s="414" t="s">
        <v>2452</v>
      </c>
      <c r="C808" s="523" t="s">
        <v>2453</v>
      </c>
      <c r="D808" s="524" t="s">
        <v>2454</v>
      </c>
      <c r="E808" s="524" t="s">
        <v>3726</v>
      </c>
      <c r="F808" s="524">
        <v>0.4</v>
      </c>
      <c r="G808" s="524"/>
      <c r="H808" s="524"/>
      <c r="I808" s="524"/>
      <c r="J808" s="524"/>
      <c r="K808" s="689">
        <v>45465</v>
      </c>
      <c r="L808" s="537"/>
    </row>
    <row r="809" spans="1:12">
      <c r="A809" s="524">
        <v>800</v>
      </c>
      <c r="B809" s="690" t="s">
        <v>2455</v>
      </c>
      <c r="C809" s="523" t="s">
        <v>2430</v>
      </c>
      <c r="D809" s="524" t="s">
        <v>2456</v>
      </c>
      <c r="E809" s="524" t="s">
        <v>3776</v>
      </c>
      <c r="F809" s="524">
        <v>0.5</v>
      </c>
      <c r="G809" s="524"/>
      <c r="H809" s="524"/>
      <c r="I809" s="524"/>
      <c r="J809" s="524"/>
      <c r="K809" s="689">
        <v>45402</v>
      </c>
      <c r="L809" s="537"/>
    </row>
    <row r="810" spans="1:12" ht="26.4">
      <c r="A810" s="524">
        <v>801</v>
      </c>
      <c r="B810" s="417" t="s">
        <v>3164</v>
      </c>
      <c r="C810" s="523" t="s">
        <v>2360</v>
      </c>
      <c r="D810" s="524" t="s">
        <v>2361</v>
      </c>
      <c r="E810" s="524" t="s">
        <v>4104</v>
      </c>
      <c r="F810" s="524">
        <v>0.5</v>
      </c>
      <c r="G810" s="524"/>
      <c r="H810" s="524"/>
      <c r="I810" s="524"/>
      <c r="J810" s="524"/>
      <c r="K810" s="689">
        <v>46411</v>
      </c>
      <c r="L810" s="537"/>
    </row>
    <row r="811" spans="1:12" ht="39.6">
      <c r="A811" s="524">
        <v>802</v>
      </c>
      <c r="B811" s="417" t="s">
        <v>4105</v>
      </c>
      <c r="C811" s="523" t="s">
        <v>4106</v>
      </c>
      <c r="D811" s="524" t="s">
        <v>4107</v>
      </c>
      <c r="E811" s="524" t="s">
        <v>4108</v>
      </c>
      <c r="F811" s="524">
        <v>1.5</v>
      </c>
      <c r="G811" s="524"/>
      <c r="H811" s="524"/>
      <c r="I811" s="524"/>
      <c r="J811" s="524"/>
      <c r="K811" s="721">
        <v>47357</v>
      </c>
      <c r="L811" s="537"/>
    </row>
    <row r="812" spans="1:12" ht="26.4">
      <c r="A812" s="524">
        <v>803</v>
      </c>
      <c r="B812" s="490" t="s">
        <v>4908</v>
      </c>
      <c r="C812" s="725" t="s">
        <v>4909</v>
      </c>
      <c r="D812" s="726" t="s">
        <v>4910</v>
      </c>
      <c r="E812" s="726" t="s">
        <v>4110</v>
      </c>
      <c r="F812" s="726">
        <v>0.6</v>
      </c>
      <c r="G812" s="524"/>
      <c r="H812" s="524"/>
      <c r="I812" s="524"/>
      <c r="J812" s="524"/>
      <c r="K812" s="689">
        <v>47809</v>
      </c>
      <c r="L812" s="537"/>
    </row>
    <row r="813" spans="1:12" ht="26.4">
      <c r="A813" s="524">
        <v>804</v>
      </c>
      <c r="B813" s="490" t="s">
        <v>4109</v>
      </c>
      <c r="C813" s="725" t="s">
        <v>338</v>
      </c>
      <c r="D813" s="726" t="s">
        <v>796</v>
      </c>
      <c r="E813" s="726" t="s">
        <v>4110</v>
      </c>
      <c r="F813" s="726">
        <v>0.15</v>
      </c>
      <c r="G813" s="524"/>
      <c r="H813" s="524"/>
      <c r="I813" s="524"/>
      <c r="J813" s="524"/>
      <c r="K813" s="692">
        <v>46269</v>
      </c>
      <c r="L813" s="537"/>
    </row>
    <row r="814" spans="1:12" ht="26.4">
      <c r="A814" s="524">
        <v>805</v>
      </c>
      <c r="B814" s="759" t="s">
        <v>4911</v>
      </c>
      <c r="C814" s="523" t="s">
        <v>628</v>
      </c>
      <c r="D814" s="524" t="s">
        <v>4912</v>
      </c>
      <c r="E814" s="524" t="s">
        <v>3714</v>
      </c>
      <c r="F814" s="524">
        <v>0.5</v>
      </c>
      <c r="G814" s="524"/>
      <c r="H814" s="524"/>
      <c r="I814" s="524"/>
      <c r="J814" s="524"/>
      <c r="K814" s="689">
        <v>47065</v>
      </c>
      <c r="L814" s="537"/>
    </row>
    <row r="815" spans="1:12">
      <c r="A815" s="524">
        <v>806</v>
      </c>
      <c r="B815" s="414" t="s">
        <v>2457</v>
      </c>
      <c r="C815" s="523" t="s">
        <v>614</v>
      </c>
      <c r="D815" s="524" t="s">
        <v>623</v>
      </c>
      <c r="E815" s="524" t="s">
        <v>3885</v>
      </c>
      <c r="F815" s="524">
        <v>0.4</v>
      </c>
      <c r="G815" s="524"/>
      <c r="H815" s="524"/>
      <c r="I815" s="524"/>
      <c r="J815" s="524"/>
      <c r="K815" s="689">
        <v>45381</v>
      </c>
      <c r="L815" s="537"/>
    </row>
    <row r="816" spans="1:12" ht="26.4">
      <c r="A816" s="524">
        <v>807</v>
      </c>
      <c r="B816" s="361" t="s">
        <v>3165</v>
      </c>
      <c r="C816" s="755" t="s">
        <v>3166</v>
      </c>
      <c r="D816" s="756" t="s">
        <v>3167</v>
      </c>
      <c r="E816" s="756" t="s">
        <v>3726</v>
      </c>
      <c r="F816" s="756">
        <v>0.3</v>
      </c>
      <c r="G816" s="524"/>
      <c r="H816" s="524"/>
      <c r="I816" s="524"/>
      <c r="J816" s="524"/>
      <c r="K816" s="689">
        <v>45952</v>
      </c>
      <c r="L816" s="537"/>
    </row>
    <row r="817" spans="1:12">
      <c r="A817" s="524">
        <v>808</v>
      </c>
      <c r="B817" s="361" t="s">
        <v>3488</v>
      </c>
      <c r="C817" s="755" t="s">
        <v>318</v>
      </c>
      <c r="D817" s="756" t="s">
        <v>641</v>
      </c>
      <c r="E817" s="756" t="s">
        <v>3776</v>
      </c>
      <c r="F817" s="756">
        <v>2.2000000000000002</v>
      </c>
      <c r="G817" s="524"/>
      <c r="H817" s="524"/>
      <c r="I817" s="524"/>
      <c r="J817" s="524"/>
      <c r="K817" s="689">
        <v>46495</v>
      </c>
      <c r="L817" s="537"/>
    </row>
    <row r="818" spans="1:12" ht="26.4">
      <c r="A818" s="524">
        <v>809</v>
      </c>
      <c r="B818" s="414" t="s">
        <v>3168</v>
      </c>
      <c r="C818" s="523" t="s">
        <v>3169</v>
      </c>
      <c r="D818" s="524" t="s">
        <v>3170</v>
      </c>
      <c r="E818" s="524" t="s">
        <v>3762</v>
      </c>
      <c r="F818" s="524">
        <v>0.3</v>
      </c>
      <c r="G818" s="524"/>
      <c r="H818" s="524"/>
      <c r="I818" s="524"/>
      <c r="J818" s="524"/>
      <c r="K818" s="689">
        <v>46094</v>
      </c>
      <c r="L818" s="537"/>
    </row>
    <row r="819" spans="1:12" ht="26.4">
      <c r="A819" s="524">
        <v>810</v>
      </c>
      <c r="B819" s="414" t="s">
        <v>2458</v>
      </c>
      <c r="C819" s="523" t="s">
        <v>321</v>
      </c>
      <c r="D819" s="524" t="s">
        <v>797</v>
      </c>
      <c r="E819" s="524" t="s">
        <v>3762</v>
      </c>
      <c r="F819" s="524">
        <v>0.15</v>
      </c>
      <c r="G819" s="524"/>
      <c r="H819" s="524"/>
      <c r="I819" s="524"/>
      <c r="J819" s="524"/>
      <c r="K819" s="689">
        <v>45759</v>
      </c>
      <c r="L819" s="537"/>
    </row>
    <row r="820" spans="1:12" ht="26.4">
      <c r="A820" s="524">
        <v>811</v>
      </c>
      <c r="B820" s="414" t="s">
        <v>798</v>
      </c>
      <c r="C820" s="523" t="s">
        <v>697</v>
      </c>
      <c r="D820" s="524" t="s">
        <v>698</v>
      </c>
      <c r="E820" s="524" t="s">
        <v>3762</v>
      </c>
      <c r="F820" s="524">
        <v>0.4</v>
      </c>
      <c r="G820" s="524"/>
      <c r="H820" s="524"/>
      <c r="I820" s="524"/>
      <c r="J820" s="524"/>
      <c r="K820" s="689">
        <v>45396</v>
      </c>
      <c r="L820" s="537"/>
    </row>
    <row r="821" spans="1:12">
      <c r="A821" s="524">
        <v>812</v>
      </c>
      <c r="B821" s="759" t="s">
        <v>4913</v>
      </c>
      <c r="C821" s="760" t="s">
        <v>697</v>
      </c>
      <c r="D821" s="761" t="s">
        <v>698</v>
      </c>
      <c r="E821" s="495" t="s">
        <v>3714</v>
      </c>
      <c r="F821" s="524">
        <v>0.4</v>
      </c>
      <c r="G821" s="524"/>
      <c r="H821" s="524"/>
      <c r="I821" s="524"/>
      <c r="J821" s="524"/>
      <c r="K821" s="706">
        <v>47519</v>
      </c>
      <c r="L821" s="537"/>
    </row>
    <row r="822" spans="1:12">
      <c r="A822" s="524">
        <v>813</v>
      </c>
      <c r="B822" s="417" t="s">
        <v>4111</v>
      </c>
      <c r="C822" s="523" t="s">
        <v>4112</v>
      </c>
      <c r="D822" s="524" t="s">
        <v>3441</v>
      </c>
      <c r="E822" s="524" t="s">
        <v>3935</v>
      </c>
      <c r="F822" s="524">
        <v>0.5</v>
      </c>
      <c r="G822" s="524"/>
      <c r="H822" s="524"/>
      <c r="I822" s="524"/>
      <c r="J822" s="524"/>
      <c r="K822" s="721">
        <v>47166</v>
      </c>
      <c r="L822" s="537"/>
    </row>
    <row r="823" spans="1:12">
      <c r="A823" s="524">
        <v>814</v>
      </c>
      <c r="B823" s="414" t="s">
        <v>2459</v>
      </c>
      <c r="C823" s="523" t="s">
        <v>429</v>
      </c>
      <c r="D823" s="524" t="s">
        <v>327</v>
      </c>
      <c r="E823" s="524" t="s">
        <v>3935</v>
      </c>
      <c r="F823" s="524">
        <v>0.5</v>
      </c>
      <c r="G823" s="524"/>
      <c r="H823" s="524"/>
      <c r="I823" s="524"/>
      <c r="J823" s="524"/>
      <c r="K823" s="689">
        <v>45719</v>
      </c>
      <c r="L823" s="537"/>
    </row>
    <row r="824" spans="1:12" ht="26.4">
      <c r="A824" s="524">
        <v>815</v>
      </c>
      <c r="B824" s="414" t="s">
        <v>2460</v>
      </c>
      <c r="C824" s="523" t="s">
        <v>2461</v>
      </c>
      <c r="D824" s="524" t="s">
        <v>2462</v>
      </c>
      <c r="E824" s="524" t="s">
        <v>3823</v>
      </c>
      <c r="F824" s="524">
        <v>0.5</v>
      </c>
      <c r="G824" s="524"/>
      <c r="H824" s="524"/>
      <c r="I824" s="524"/>
      <c r="J824" s="524"/>
      <c r="K824" s="692">
        <v>46199</v>
      </c>
      <c r="L824" s="537"/>
    </row>
    <row r="825" spans="1:12">
      <c r="A825" s="524">
        <v>816</v>
      </c>
      <c r="B825" s="414" t="s">
        <v>4914</v>
      </c>
      <c r="C825" s="523" t="s">
        <v>4915</v>
      </c>
      <c r="D825" s="524" t="s">
        <v>4916</v>
      </c>
      <c r="E825" s="524" t="s">
        <v>3709</v>
      </c>
      <c r="F825" s="524">
        <v>0.8</v>
      </c>
      <c r="G825" s="524"/>
      <c r="H825" s="524"/>
      <c r="I825" s="524"/>
      <c r="J825" s="524"/>
      <c r="K825" s="692">
        <v>47600</v>
      </c>
      <c r="L825" s="537"/>
    </row>
    <row r="826" spans="1:12">
      <c r="A826" s="524">
        <v>817</v>
      </c>
      <c r="B826" s="414" t="s">
        <v>799</v>
      </c>
      <c r="C826" s="523" t="s">
        <v>429</v>
      </c>
      <c r="D826" s="524" t="s">
        <v>630</v>
      </c>
      <c r="E826" s="524" t="s">
        <v>3709</v>
      </c>
      <c r="F826" s="524">
        <v>0.5</v>
      </c>
      <c r="G826" s="524"/>
      <c r="H826" s="524"/>
      <c r="I826" s="524"/>
      <c r="J826" s="524"/>
      <c r="K826" s="689">
        <v>46012</v>
      </c>
      <c r="L826" s="537"/>
    </row>
    <row r="827" spans="1:12" ht="39.6">
      <c r="A827" s="524">
        <v>818</v>
      </c>
      <c r="B827" s="417" t="s">
        <v>800</v>
      </c>
      <c r="C827" s="523" t="s">
        <v>429</v>
      </c>
      <c r="D827" s="524" t="s">
        <v>630</v>
      </c>
      <c r="E827" s="524" t="s">
        <v>4113</v>
      </c>
      <c r="F827" s="524">
        <v>0.5</v>
      </c>
      <c r="G827" s="524"/>
      <c r="H827" s="524"/>
      <c r="I827" s="524"/>
      <c r="J827" s="524"/>
      <c r="K827" s="689">
        <v>47400</v>
      </c>
      <c r="L827" s="537"/>
    </row>
    <row r="828" spans="1:12">
      <c r="A828" s="524">
        <v>819</v>
      </c>
      <c r="B828" s="414" t="s">
        <v>801</v>
      </c>
      <c r="C828" s="523" t="s">
        <v>672</v>
      </c>
      <c r="D828" s="524" t="s">
        <v>551</v>
      </c>
      <c r="E828" s="524" t="s">
        <v>3709</v>
      </c>
      <c r="F828" s="524">
        <v>2</v>
      </c>
      <c r="G828" s="524"/>
      <c r="H828" s="524"/>
      <c r="I828" s="524"/>
      <c r="J828" s="524"/>
      <c r="K828" s="689">
        <v>44729</v>
      </c>
      <c r="L828" s="537"/>
    </row>
    <row r="829" spans="1:12" ht="52.8">
      <c r="A829" s="524">
        <v>820</v>
      </c>
      <c r="B829" s="690" t="s">
        <v>802</v>
      </c>
      <c r="C829" s="523" t="s">
        <v>429</v>
      </c>
      <c r="D829" s="524" t="s">
        <v>630</v>
      </c>
      <c r="E829" s="524" t="s">
        <v>4114</v>
      </c>
      <c r="F829" s="524">
        <v>0.5</v>
      </c>
      <c r="G829" s="524"/>
      <c r="H829" s="524"/>
      <c r="I829" s="524"/>
      <c r="J829" s="524"/>
      <c r="K829" s="689">
        <v>46528</v>
      </c>
      <c r="L829" s="537"/>
    </row>
    <row r="830" spans="1:12" ht="26.4">
      <c r="A830" s="524">
        <v>821</v>
      </c>
      <c r="B830" s="417" t="s">
        <v>803</v>
      </c>
      <c r="C830" s="523" t="s">
        <v>804</v>
      </c>
      <c r="D830" s="524" t="s">
        <v>630</v>
      </c>
      <c r="E830" s="524" t="s">
        <v>3736</v>
      </c>
      <c r="F830" s="524">
        <v>0.15</v>
      </c>
      <c r="G830" s="524"/>
      <c r="H830" s="524"/>
      <c r="I830" s="524"/>
      <c r="J830" s="524"/>
      <c r="K830" s="689">
        <v>46852</v>
      </c>
      <c r="L830" s="537"/>
    </row>
    <row r="831" spans="1:12" ht="26.4">
      <c r="A831" s="524">
        <v>822</v>
      </c>
      <c r="B831" s="417" t="s">
        <v>805</v>
      </c>
      <c r="C831" s="523" t="s">
        <v>351</v>
      </c>
      <c r="D831" s="524" t="s">
        <v>668</v>
      </c>
      <c r="E831" s="524" t="s">
        <v>3736</v>
      </c>
      <c r="F831" s="524">
        <v>0.25</v>
      </c>
      <c r="G831" s="524"/>
      <c r="H831" s="524"/>
      <c r="I831" s="524"/>
      <c r="J831" s="524"/>
      <c r="K831" s="689">
        <v>47462</v>
      </c>
      <c r="L831" s="537"/>
    </row>
    <row r="832" spans="1:12" ht="26.4">
      <c r="A832" s="524">
        <v>823</v>
      </c>
      <c r="B832" s="417" t="s">
        <v>4917</v>
      </c>
      <c r="C832" s="523" t="s">
        <v>4918</v>
      </c>
      <c r="D832" s="524" t="s">
        <v>4919</v>
      </c>
      <c r="E832" s="524" t="s">
        <v>3736</v>
      </c>
      <c r="F832" s="524">
        <v>0.4</v>
      </c>
      <c r="G832" s="524"/>
      <c r="H832" s="524"/>
      <c r="I832" s="524"/>
      <c r="J832" s="524"/>
      <c r="K832" s="692">
        <v>47746</v>
      </c>
      <c r="L832" s="537"/>
    </row>
    <row r="833" spans="1:12">
      <c r="A833" s="524">
        <v>824</v>
      </c>
      <c r="B833" s="361" t="s">
        <v>3489</v>
      </c>
      <c r="C833" s="755" t="s">
        <v>3490</v>
      </c>
      <c r="D833" s="756" t="s">
        <v>698</v>
      </c>
      <c r="E833" s="756" t="s">
        <v>4115</v>
      </c>
      <c r="F833" s="694">
        <v>0.4</v>
      </c>
      <c r="G833" s="524"/>
      <c r="H833" s="524"/>
      <c r="I833" s="524"/>
      <c r="J833" s="524"/>
      <c r="K833" s="758">
        <v>44227</v>
      </c>
      <c r="L833" s="537"/>
    </row>
    <row r="834" spans="1:12" ht="26.4">
      <c r="A834" s="524">
        <v>825</v>
      </c>
      <c r="B834" s="414" t="s">
        <v>4116</v>
      </c>
      <c r="C834" s="523" t="s">
        <v>318</v>
      </c>
      <c r="D834" s="524" t="s">
        <v>807</v>
      </c>
      <c r="E834" s="524" t="s">
        <v>4117</v>
      </c>
      <c r="F834" s="524">
        <v>0.9</v>
      </c>
      <c r="G834" s="524"/>
      <c r="H834" s="524"/>
      <c r="I834" s="524"/>
      <c r="J834" s="524"/>
      <c r="K834" s="758">
        <v>46711</v>
      </c>
      <c r="L834" s="537"/>
    </row>
    <row r="835" spans="1:12" ht="26.4">
      <c r="A835" s="524">
        <v>826</v>
      </c>
      <c r="B835" s="414" t="s">
        <v>806</v>
      </c>
      <c r="C835" s="523" t="s">
        <v>396</v>
      </c>
      <c r="D835" s="524" t="s">
        <v>807</v>
      </c>
      <c r="E835" s="524" t="s">
        <v>3894</v>
      </c>
      <c r="F835" s="524">
        <v>0.6</v>
      </c>
      <c r="G835" s="524"/>
      <c r="H835" s="524"/>
      <c r="I835" s="524"/>
      <c r="J835" s="524"/>
      <c r="K835" s="758">
        <v>45640</v>
      </c>
      <c r="L835" s="537"/>
    </row>
    <row r="836" spans="1:12" ht="26.4">
      <c r="A836" s="524">
        <v>827</v>
      </c>
      <c r="B836" s="414" t="s">
        <v>3374</v>
      </c>
      <c r="C836" s="523" t="s">
        <v>3172</v>
      </c>
      <c r="D836" s="524" t="s">
        <v>3173</v>
      </c>
      <c r="E836" s="524" t="s">
        <v>3847</v>
      </c>
      <c r="F836" s="524">
        <v>0.8</v>
      </c>
      <c r="G836" s="524"/>
      <c r="H836" s="524"/>
      <c r="I836" s="524"/>
      <c r="J836" s="524"/>
      <c r="K836" s="758">
        <v>46474</v>
      </c>
      <c r="L836" s="537"/>
    </row>
    <row r="837" spans="1:12" ht="26.4">
      <c r="A837" s="524">
        <v>828</v>
      </c>
      <c r="B837" s="417" t="s">
        <v>2463</v>
      </c>
      <c r="C837" s="523" t="s">
        <v>2464</v>
      </c>
      <c r="D837" s="524" t="s">
        <v>2465</v>
      </c>
      <c r="E837" s="524" t="s">
        <v>3736</v>
      </c>
      <c r="F837" s="524">
        <v>0.5</v>
      </c>
      <c r="G837" s="524"/>
      <c r="H837" s="524"/>
      <c r="I837" s="524"/>
      <c r="J837" s="524"/>
      <c r="K837" s="758">
        <v>45381</v>
      </c>
      <c r="L837" s="537"/>
    </row>
    <row r="838" spans="1:12">
      <c r="A838" s="524">
        <v>829</v>
      </c>
      <c r="B838" s="714" t="s">
        <v>4118</v>
      </c>
      <c r="C838" s="693" t="s">
        <v>4119</v>
      </c>
      <c r="D838" s="694" t="s">
        <v>4120</v>
      </c>
      <c r="E838" s="694" t="s">
        <v>3750</v>
      </c>
      <c r="F838" s="694">
        <v>0.5</v>
      </c>
      <c r="G838" s="524"/>
      <c r="H838" s="524"/>
      <c r="I838" s="524"/>
      <c r="J838" s="524"/>
      <c r="K838" s="758">
        <v>47209</v>
      </c>
      <c r="L838" s="537"/>
    </row>
    <row r="839" spans="1:12" ht="26.4">
      <c r="A839" s="524">
        <v>830</v>
      </c>
      <c r="B839" s="714" t="s">
        <v>3171</v>
      </c>
      <c r="C839" s="693" t="s">
        <v>3172</v>
      </c>
      <c r="D839" s="694" t="s">
        <v>3173</v>
      </c>
      <c r="E839" s="694" t="s">
        <v>3801</v>
      </c>
      <c r="F839" s="694">
        <v>0.8</v>
      </c>
      <c r="G839" s="524"/>
      <c r="H839" s="524"/>
      <c r="I839" s="524"/>
      <c r="J839" s="524"/>
      <c r="K839" s="758">
        <v>46005</v>
      </c>
      <c r="L839" s="537"/>
    </row>
    <row r="840" spans="1:12">
      <c r="A840" s="524">
        <v>831</v>
      </c>
      <c r="B840" s="414" t="s">
        <v>2466</v>
      </c>
      <c r="C840" s="523" t="s">
        <v>429</v>
      </c>
      <c r="D840" s="524" t="s">
        <v>348</v>
      </c>
      <c r="E840" s="524" t="s">
        <v>4062</v>
      </c>
      <c r="F840" s="524">
        <v>0.1</v>
      </c>
      <c r="G840" s="524"/>
      <c r="H840" s="524"/>
      <c r="I840" s="524"/>
      <c r="J840" s="524"/>
      <c r="K840" s="758">
        <v>44766</v>
      </c>
      <c r="L840" s="537"/>
    </row>
    <row r="841" spans="1:12" ht="26.4">
      <c r="A841" s="524">
        <v>832</v>
      </c>
      <c r="B841" s="414" t="s">
        <v>2467</v>
      </c>
      <c r="C841" s="523" t="s">
        <v>2468</v>
      </c>
      <c r="D841" s="524" t="s">
        <v>2469</v>
      </c>
      <c r="E841" s="524" t="s">
        <v>3719</v>
      </c>
      <c r="F841" s="524">
        <v>0.4</v>
      </c>
      <c r="G841" s="524"/>
      <c r="H841" s="524"/>
      <c r="I841" s="524"/>
      <c r="J841" s="524"/>
      <c r="K841" s="538">
        <v>47564</v>
      </c>
      <c r="L841" s="537"/>
    </row>
    <row r="842" spans="1:12" ht="26.4">
      <c r="A842" s="524">
        <v>833</v>
      </c>
      <c r="B842" s="414" t="s">
        <v>808</v>
      </c>
      <c r="C842" s="523" t="s">
        <v>338</v>
      </c>
      <c r="D842" s="524" t="s">
        <v>327</v>
      </c>
      <c r="E842" s="524" t="s">
        <v>4121</v>
      </c>
      <c r="F842" s="524">
        <v>0.3</v>
      </c>
      <c r="G842" s="524"/>
      <c r="H842" s="524"/>
      <c r="I842" s="524"/>
      <c r="J842" s="524"/>
      <c r="K842" s="689">
        <v>44778</v>
      </c>
      <c r="L842" s="537"/>
    </row>
    <row r="843" spans="1:12" ht="26.4">
      <c r="A843" s="524">
        <v>834</v>
      </c>
      <c r="B843" s="414" t="s">
        <v>809</v>
      </c>
      <c r="C843" s="523" t="s">
        <v>810</v>
      </c>
      <c r="D843" s="524" t="s">
        <v>811</v>
      </c>
      <c r="E843" s="524" t="s">
        <v>3726</v>
      </c>
      <c r="F843" s="524">
        <v>0.4</v>
      </c>
      <c r="G843" s="524"/>
      <c r="H843" s="524"/>
      <c r="I843" s="524"/>
      <c r="J843" s="524"/>
      <c r="K843" s="689">
        <v>46488</v>
      </c>
      <c r="L843" s="537"/>
    </row>
    <row r="844" spans="1:12" ht="26.4">
      <c r="A844" s="524">
        <v>835</v>
      </c>
      <c r="B844" s="479" t="s">
        <v>3491</v>
      </c>
      <c r="C844" s="693" t="s">
        <v>323</v>
      </c>
      <c r="D844" s="694" t="s">
        <v>3366</v>
      </c>
      <c r="E844" s="694" t="s">
        <v>3726</v>
      </c>
      <c r="F844" s="694">
        <v>1</v>
      </c>
      <c r="G844" s="524"/>
      <c r="H844" s="524"/>
      <c r="I844" s="524"/>
      <c r="J844" s="524"/>
      <c r="K844" s="689">
        <v>46627</v>
      </c>
      <c r="L844" s="537"/>
    </row>
    <row r="845" spans="1:12" ht="26.4">
      <c r="A845" s="524">
        <v>836</v>
      </c>
      <c r="B845" s="361" t="s">
        <v>4920</v>
      </c>
      <c r="C845" s="755" t="s">
        <v>429</v>
      </c>
      <c r="D845" s="756" t="s">
        <v>327</v>
      </c>
      <c r="E845" s="756" t="s">
        <v>4921</v>
      </c>
      <c r="F845" s="756">
        <v>0.5</v>
      </c>
      <c r="G845" s="524"/>
      <c r="H845" s="524"/>
      <c r="I845" s="524"/>
      <c r="J845" s="524"/>
      <c r="K845" s="689">
        <v>47545</v>
      </c>
      <c r="L845" s="537"/>
    </row>
    <row r="846" spans="1:12" ht="39.6">
      <c r="A846" s="524">
        <v>837</v>
      </c>
      <c r="B846" s="414" t="s">
        <v>3174</v>
      </c>
      <c r="C846" s="523" t="s">
        <v>429</v>
      </c>
      <c r="D846" s="524" t="s">
        <v>700</v>
      </c>
      <c r="E846" s="524" t="s">
        <v>4045</v>
      </c>
      <c r="F846" s="524">
        <v>0.15</v>
      </c>
      <c r="G846" s="524"/>
      <c r="H846" s="524"/>
      <c r="I846" s="524"/>
      <c r="J846" s="524"/>
      <c r="K846" s="692">
        <v>46269</v>
      </c>
      <c r="L846" s="537"/>
    </row>
    <row r="847" spans="1:12" ht="26.4">
      <c r="A847" s="524">
        <v>838</v>
      </c>
      <c r="B847" s="417" t="s">
        <v>572</v>
      </c>
      <c r="C847" s="523" t="s">
        <v>556</v>
      </c>
      <c r="D847" s="524" t="s">
        <v>551</v>
      </c>
      <c r="E847" s="524" t="s">
        <v>4122</v>
      </c>
      <c r="F847" s="524" t="s">
        <v>4922</v>
      </c>
      <c r="G847" s="524"/>
      <c r="H847" s="524"/>
      <c r="I847" s="524"/>
      <c r="J847" s="524"/>
      <c r="K847" s="538">
        <v>47293</v>
      </c>
      <c r="L847" s="537"/>
    </row>
    <row r="848" spans="1:12" ht="26.4">
      <c r="A848" s="524">
        <v>839</v>
      </c>
      <c r="B848" s="487" t="s">
        <v>4123</v>
      </c>
      <c r="C848" s="705" t="s">
        <v>4124</v>
      </c>
      <c r="D848" s="495" t="s">
        <v>4125</v>
      </c>
      <c r="E848" s="694" t="s">
        <v>3770</v>
      </c>
      <c r="F848" s="524">
        <v>0.5</v>
      </c>
      <c r="G848" s="524"/>
      <c r="H848" s="524"/>
      <c r="I848" s="524"/>
      <c r="J848" s="524"/>
      <c r="K848" s="689">
        <v>46833</v>
      </c>
      <c r="L848" s="537"/>
    </row>
    <row r="849" spans="1:12" ht="26.4">
      <c r="A849" s="524">
        <v>840</v>
      </c>
      <c r="B849" s="417" t="s">
        <v>4923</v>
      </c>
      <c r="C849" s="523" t="s">
        <v>3884</v>
      </c>
      <c r="D849" s="524" t="s">
        <v>4924</v>
      </c>
      <c r="E849" s="524" t="s">
        <v>3719</v>
      </c>
      <c r="F849" s="524">
        <v>0.8</v>
      </c>
      <c r="G849" s="524"/>
      <c r="H849" s="524"/>
      <c r="I849" s="524"/>
      <c r="J849" s="524"/>
      <c r="K849" s="689">
        <v>47782</v>
      </c>
      <c r="L849" s="537"/>
    </row>
    <row r="850" spans="1:12" ht="26.4">
      <c r="A850" s="524">
        <v>841</v>
      </c>
      <c r="B850" s="417" t="s">
        <v>407</v>
      </c>
      <c r="C850" s="523" t="s">
        <v>318</v>
      </c>
      <c r="D850" s="524" t="s">
        <v>359</v>
      </c>
      <c r="E850" s="524" t="s">
        <v>3719</v>
      </c>
      <c r="F850" s="524">
        <v>0.3</v>
      </c>
      <c r="G850" s="524"/>
      <c r="H850" s="524"/>
      <c r="I850" s="524"/>
      <c r="J850" s="524"/>
      <c r="K850" s="692">
        <v>44188</v>
      </c>
      <c r="L850" s="537"/>
    </row>
    <row r="851" spans="1:12" ht="26.4">
      <c r="A851" s="524">
        <v>842</v>
      </c>
      <c r="B851" s="414" t="s">
        <v>3492</v>
      </c>
      <c r="C851" s="523" t="s">
        <v>2436</v>
      </c>
      <c r="D851" s="524" t="s">
        <v>618</v>
      </c>
      <c r="E851" s="524" t="s">
        <v>3864</v>
      </c>
      <c r="F851" s="524">
        <v>2</v>
      </c>
      <c r="G851" s="524"/>
      <c r="H851" s="524"/>
      <c r="I851" s="524"/>
      <c r="J851" s="524"/>
      <c r="K851" s="689">
        <v>46523</v>
      </c>
      <c r="L851" s="537"/>
    </row>
    <row r="852" spans="1:12" ht="39.6">
      <c r="A852" s="524">
        <v>843</v>
      </c>
      <c r="B852" s="414" t="s">
        <v>812</v>
      </c>
      <c r="C852" s="523" t="s">
        <v>622</v>
      </c>
      <c r="D852" s="524" t="s">
        <v>623</v>
      </c>
      <c r="E852" s="524" t="s">
        <v>4842</v>
      </c>
      <c r="F852" s="524">
        <v>0.4</v>
      </c>
      <c r="G852" s="524"/>
      <c r="H852" s="524"/>
      <c r="I852" s="524"/>
      <c r="J852" s="524"/>
      <c r="K852" s="689">
        <v>47462</v>
      </c>
      <c r="L852" s="537"/>
    </row>
    <row r="853" spans="1:12" ht="26.4">
      <c r="A853" s="524">
        <v>844</v>
      </c>
      <c r="B853" s="414" t="s">
        <v>2470</v>
      </c>
      <c r="C853" s="523" t="s">
        <v>429</v>
      </c>
      <c r="D853" s="524" t="s">
        <v>348</v>
      </c>
      <c r="E853" s="524" t="s">
        <v>4110</v>
      </c>
      <c r="F853" s="524">
        <v>0.5</v>
      </c>
      <c r="G853" s="524"/>
      <c r="H853" s="524"/>
      <c r="I853" s="524"/>
      <c r="J853" s="524"/>
      <c r="K853" s="689">
        <v>45753</v>
      </c>
      <c r="L853" s="537"/>
    </row>
    <row r="854" spans="1:12">
      <c r="A854" s="524">
        <v>845</v>
      </c>
      <c r="B854" s="414" t="s">
        <v>2471</v>
      </c>
      <c r="C854" s="523" t="s">
        <v>850</v>
      </c>
      <c r="D854" s="524" t="s">
        <v>2345</v>
      </c>
      <c r="E854" s="524" t="s">
        <v>3841</v>
      </c>
      <c r="F854" s="524">
        <v>0.1</v>
      </c>
      <c r="G854" s="524"/>
      <c r="H854" s="524"/>
      <c r="I854" s="524"/>
      <c r="J854" s="524"/>
      <c r="K854" s="689">
        <v>45741</v>
      </c>
      <c r="L854" s="537"/>
    </row>
    <row r="855" spans="1:12" ht="26.4">
      <c r="A855" s="524">
        <v>846</v>
      </c>
      <c r="B855" s="417" t="s">
        <v>3493</v>
      </c>
      <c r="C855" s="523" t="s">
        <v>2472</v>
      </c>
      <c r="D855" s="524" t="s">
        <v>2473</v>
      </c>
      <c r="E855" s="524" t="s">
        <v>3830</v>
      </c>
      <c r="F855" s="524">
        <v>0.6</v>
      </c>
      <c r="G855" s="524"/>
      <c r="H855" s="524"/>
      <c r="I855" s="524"/>
      <c r="J855" s="524"/>
      <c r="K855" s="689">
        <v>46903</v>
      </c>
      <c r="L855" s="537"/>
    </row>
    <row r="856" spans="1:12" ht="52.8">
      <c r="A856" s="524">
        <v>847</v>
      </c>
      <c r="B856" s="414" t="s">
        <v>3494</v>
      </c>
      <c r="C856" s="523" t="s">
        <v>665</v>
      </c>
      <c r="D856" s="524" t="s">
        <v>818</v>
      </c>
      <c r="E856" s="524" t="s">
        <v>3928</v>
      </c>
      <c r="F856" s="524">
        <v>0.2</v>
      </c>
      <c r="G856" s="524"/>
      <c r="H856" s="524"/>
      <c r="I856" s="524"/>
      <c r="J856" s="524"/>
      <c r="K856" s="689">
        <v>46465</v>
      </c>
      <c r="L856" s="537"/>
    </row>
    <row r="857" spans="1:12">
      <c r="A857" s="524">
        <v>848</v>
      </c>
      <c r="B857" s="414" t="s">
        <v>2474</v>
      </c>
      <c r="C857" s="523" t="s">
        <v>429</v>
      </c>
      <c r="D857" s="524" t="s">
        <v>2449</v>
      </c>
      <c r="E857" s="524" t="s">
        <v>3730</v>
      </c>
      <c r="F857" s="524">
        <v>0.25</v>
      </c>
      <c r="G857" s="524"/>
      <c r="H857" s="524"/>
      <c r="I857" s="524"/>
      <c r="J857" s="524"/>
      <c r="K857" s="689">
        <v>45256</v>
      </c>
      <c r="L857" s="537"/>
    </row>
    <row r="858" spans="1:12">
      <c r="A858" s="524">
        <v>849</v>
      </c>
      <c r="B858" s="690" t="s">
        <v>2475</v>
      </c>
      <c r="C858" s="523" t="s">
        <v>429</v>
      </c>
      <c r="D858" s="524" t="s">
        <v>348</v>
      </c>
      <c r="E858" s="524" t="s">
        <v>3750</v>
      </c>
      <c r="F858" s="524">
        <v>0.1</v>
      </c>
      <c r="G858" s="524"/>
      <c r="H858" s="524"/>
      <c r="I858" s="524"/>
      <c r="J858" s="524"/>
      <c r="K858" s="689">
        <v>44921</v>
      </c>
      <c r="L858" s="537"/>
    </row>
    <row r="859" spans="1:12" ht="39.6">
      <c r="A859" s="524">
        <v>850</v>
      </c>
      <c r="B859" s="414" t="s">
        <v>4126</v>
      </c>
      <c r="C859" s="523" t="s">
        <v>429</v>
      </c>
      <c r="D859" s="524" t="s">
        <v>348</v>
      </c>
      <c r="E859" s="524" t="s">
        <v>4026</v>
      </c>
      <c r="F859" s="524">
        <v>0.5</v>
      </c>
      <c r="G859" s="524"/>
      <c r="H859" s="524"/>
      <c r="I859" s="524"/>
      <c r="J859" s="524"/>
      <c r="K859" s="689">
        <v>47426</v>
      </c>
      <c r="L859" s="537"/>
    </row>
    <row r="860" spans="1:12">
      <c r="A860" s="524">
        <v>851</v>
      </c>
      <c r="B860" s="487" t="s">
        <v>4127</v>
      </c>
      <c r="C860" s="705" t="s">
        <v>429</v>
      </c>
      <c r="D860" s="495" t="s">
        <v>348</v>
      </c>
      <c r="E860" s="694" t="s">
        <v>3921</v>
      </c>
      <c r="F860" s="524">
        <v>0.25</v>
      </c>
      <c r="G860" s="524"/>
      <c r="H860" s="524"/>
      <c r="I860" s="524"/>
      <c r="J860" s="524"/>
      <c r="K860" s="689">
        <v>46809</v>
      </c>
      <c r="L860" s="537"/>
    </row>
    <row r="861" spans="1:12" ht="26.4">
      <c r="A861" s="524">
        <v>852</v>
      </c>
      <c r="B861" s="414" t="s">
        <v>813</v>
      </c>
      <c r="C861" s="523" t="s">
        <v>650</v>
      </c>
      <c r="D861" s="524" t="s">
        <v>651</v>
      </c>
      <c r="E861" s="524" t="s">
        <v>3842</v>
      </c>
      <c r="F861" s="524">
        <v>0.45</v>
      </c>
      <c r="G861" s="524"/>
      <c r="H861" s="524"/>
      <c r="I861" s="524"/>
      <c r="J861" s="524"/>
      <c r="K861" s="689">
        <v>44632</v>
      </c>
      <c r="L861" s="537"/>
    </row>
    <row r="862" spans="1:12" ht="26.4">
      <c r="A862" s="524">
        <v>853</v>
      </c>
      <c r="B862" s="414" t="s">
        <v>814</v>
      </c>
      <c r="C862" s="523" t="s">
        <v>429</v>
      </c>
      <c r="D862" s="524" t="s">
        <v>327</v>
      </c>
      <c r="E862" s="524" t="s">
        <v>3726</v>
      </c>
      <c r="F862" s="524">
        <v>0.5</v>
      </c>
      <c r="G862" s="524"/>
      <c r="H862" s="524"/>
      <c r="I862" s="524"/>
      <c r="J862" s="524"/>
      <c r="K862" s="689">
        <v>46370</v>
      </c>
      <c r="L862" s="537"/>
    </row>
    <row r="863" spans="1:12" ht="39.6">
      <c r="A863" s="524">
        <v>854</v>
      </c>
      <c r="B863" s="730" t="s">
        <v>815</v>
      </c>
      <c r="C863" s="523" t="s">
        <v>650</v>
      </c>
      <c r="D863" s="524" t="s">
        <v>651</v>
      </c>
      <c r="E863" s="524" t="s">
        <v>4128</v>
      </c>
      <c r="F863" s="524">
        <v>1</v>
      </c>
      <c r="G863" s="524"/>
      <c r="H863" s="524"/>
      <c r="I863" s="524"/>
      <c r="J863" s="524"/>
      <c r="K863" s="689">
        <v>44241</v>
      </c>
      <c r="L863" s="537"/>
    </row>
    <row r="864" spans="1:12" ht="26.4">
      <c r="A864" s="524">
        <v>855</v>
      </c>
      <c r="B864" s="414" t="s">
        <v>3175</v>
      </c>
      <c r="C864" s="523" t="s">
        <v>321</v>
      </c>
      <c r="D864" s="524" t="s">
        <v>3176</v>
      </c>
      <c r="E864" s="524" t="s">
        <v>3762</v>
      </c>
      <c r="F864" s="524">
        <v>0.5</v>
      </c>
      <c r="G864" s="524"/>
      <c r="H864" s="524"/>
      <c r="I864" s="524"/>
      <c r="J864" s="524"/>
      <c r="K864" s="689">
        <v>46129</v>
      </c>
      <c r="L864" s="537"/>
    </row>
    <row r="865" spans="1:12" ht="26.4">
      <c r="A865" s="524">
        <v>856</v>
      </c>
      <c r="B865" s="414" t="s">
        <v>2476</v>
      </c>
      <c r="C865" s="523" t="s">
        <v>429</v>
      </c>
      <c r="D865" s="524" t="s">
        <v>348</v>
      </c>
      <c r="E865" s="524" t="s">
        <v>3795</v>
      </c>
      <c r="F865" s="524">
        <v>0.25</v>
      </c>
      <c r="G865" s="524"/>
      <c r="H865" s="524"/>
      <c r="I865" s="524"/>
      <c r="J865" s="524"/>
      <c r="K865" s="689">
        <v>45900</v>
      </c>
      <c r="L865" s="537"/>
    </row>
    <row r="866" spans="1:12" ht="26.4">
      <c r="A866" s="524">
        <v>857</v>
      </c>
      <c r="B866" s="690" t="s">
        <v>4925</v>
      </c>
      <c r="C866" s="523" t="s">
        <v>792</v>
      </c>
      <c r="D866" s="524" t="s">
        <v>793</v>
      </c>
      <c r="E866" s="524" t="s">
        <v>4926</v>
      </c>
      <c r="F866" s="524">
        <v>2.5</v>
      </c>
      <c r="G866" s="524"/>
      <c r="H866" s="524"/>
      <c r="I866" s="524"/>
      <c r="J866" s="524"/>
      <c r="K866" s="689">
        <v>47796</v>
      </c>
      <c r="L866" s="537"/>
    </row>
    <row r="867" spans="1:12" ht="26.4">
      <c r="A867" s="524">
        <v>858</v>
      </c>
      <c r="B867" s="414" t="s">
        <v>2477</v>
      </c>
      <c r="C867" s="523" t="s">
        <v>556</v>
      </c>
      <c r="D867" s="524" t="s">
        <v>826</v>
      </c>
      <c r="E867" s="524" t="s">
        <v>3876</v>
      </c>
      <c r="F867" s="524">
        <v>2.5</v>
      </c>
      <c r="G867" s="524"/>
      <c r="H867" s="524"/>
      <c r="I867" s="524"/>
      <c r="J867" s="524"/>
      <c r="K867" s="689">
        <v>44675</v>
      </c>
      <c r="L867" s="537"/>
    </row>
    <row r="868" spans="1:12" ht="39.6">
      <c r="A868" s="524">
        <v>859</v>
      </c>
      <c r="B868" s="414" t="s">
        <v>4927</v>
      </c>
      <c r="C868" s="523" t="s">
        <v>4928</v>
      </c>
      <c r="D868" s="524" t="s">
        <v>4929</v>
      </c>
      <c r="E868" s="524" t="s">
        <v>4930</v>
      </c>
      <c r="F868" s="524">
        <v>1</v>
      </c>
      <c r="G868" s="524"/>
      <c r="H868" s="524"/>
      <c r="I868" s="524"/>
      <c r="J868" s="524"/>
      <c r="K868" s="692">
        <v>47541</v>
      </c>
      <c r="L868" s="537"/>
    </row>
    <row r="869" spans="1:12" ht="52.8">
      <c r="A869" s="524">
        <v>860</v>
      </c>
      <c r="B869" s="490" t="s">
        <v>4129</v>
      </c>
      <c r="C869" s="725" t="s">
        <v>622</v>
      </c>
      <c r="D869" s="726" t="s">
        <v>623</v>
      </c>
      <c r="E869" s="726" t="s">
        <v>3928</v>
      </c>
      <c r="F869" s="726">
        <v>0.4</v>
      </c>
      <c r="G869" s="524"/>
      <c r="H869" s="524"/>
      <c r="I869" s="524"/>
      <c r="J869" s="524"/>
      <c r="K869" s="689">
        <v>47146</v>
      </c>
      <c r="L869" s="537"/>
    </row>
    <row r="870" spans="1:12">
      <c r="A870" s="524">
        <v>861</v>
      </c>
      <c r="B870" s="414" t="s">
        <v>408</v>
      </c>
      <c r="C870" s="523" t="s">
        <v>338</v>
      </c>
      <c r="D870" s="524" t="s">
        <v>339</v>
      </c>
      <c r="E870" s="524" t="s">
        <v>4130</v>
      </c>
      <c r="F870" s="524">
        <v>0.3</v>
      </c>
      <c r="G870" s="524"/>
      <c r="H870" s="524"/>
      <c r="I870" s="524"/>
      <c r="J870" s="524"/>
      <c r="K870" s="689">
        <v>45762</v>
      </c>
      <c r="L870" s="537"/>
    </row>
    <row r="871" spans="1:12">
      <c r="A871" s="524">
        <v>862</v>
      </c>
      <c r="B871" s="414" t="s">
        <v>2478</v>
      </c>
      <c r="C871" s="523" t="s">
        <v>2426</v>
      </c>
      <c r="D871" s="524" t="s">
        <v>2427</v>
      </c>
      <c r="E871" s="524" t="s">
        <v>3714</v>
      </c>
      <c r="F871" s="524">
        <v>1.5</v>
      </c>
      <c r="G871" s="524"/>
      <c r="H871" s="524"/>
      <c r="I871" s="524"/>
      <c r="J871" s="524"/>
      <c r="K871" s="689">
        <v>45759</v>
      </c>
      <c r="L871" s="537"/>
    </row>
    <row r="872" spans="1:12" ht="26.4">
      <c r="A872" s="524">
        <v>863</v>
      </c>
      <c r="B872" s="497" t="s">
        <v>4131</v>
      </c>
      <c r="C872" s="523" t="s">
        <v>816</v>
      </c>
      <c r="D872" s="524" t="s">
        <v>612</v>
      </c>
      <c r="E872" s="524" t="s">
        <v>3849</v>
      </c>
      <c r="F872" s="524">
        <v>2.4</v>
      </c>
      <c r="G872" s="524"/>
      <c r="H872" s="524"/>
      <c r="I872" s="524"/>
      <c r="J872" s="524"/>
      <c r="K872" s="689">
        <v>46841</v>
      </c>
      <c r="L872" s="537"/>
    </row>
    <row r="873" spans="1:12">
      <c r="A873" s="524">
        <v>864</v>
      </c>
      <c r="B873" s="690" t="s">
        <v>817</v>
      </c>
      <c r="C873" s="523" t="s">
        <v>665</v>
      </c>
      <c r="D873" s="524" t="s">
        <v>818</v>
      </c>
      <c r="E873" s="524" t="s">
        <v>3709</v>
      </c>
      <c r="F873" s="524">
        <v>0.2</v>
      </c>
      <c r="G873" s="524"/>
      <c r="H873" s="524"/>
      <c r="I873" s="524"/>
      <c r="J873" s="524"/>
      <c r="K873" s="689">
        <v>45269</v>
      </c>
      <c r="L873" s="537"/>
    </row>
    <row r="874" spans="1:12" ht="26.4">
      <c r="A874" s="524">
        <v>865</v>
      </c>
      <c r="B874" s="414" t="s">
        <v>2479</v>
      </c>
      <c r="C874" s="523" t="s">
        <v>429</v>
      </c>
      <c r="D874" s="524" t="s">
        <v>700</v>
      </c>
      <c r="E874" s="524" t="s">
        <v>3886</v>
      </c>
      <c r="F874" s="524" t="s">
        <v>2480</v>
      </c>
      <c r="G874" s="524"/>
      <c r="H874" s="524"/>
      <c r="I874" s="524"/>
      <c r="J874" s="524"/>
      <c r="K874" s="689">
        <v>45619</v>
      </c>
      <c r="L874" s="537"/>
    </row>
    <row r="875" spans="1:12">
      <c r="A875" s="524">
        <v>866</v>
      </c>
      <c r="B875" s="417" t="s">
        <v>3495</v>
      </c>
      <c r="C875" s="523" t="s">
        <v>697</v>
      </c>
      <c r="D875" s="524" t="s">
        <v>698</v>
      </c>
      <c r="E875" s="524" t="s">
        <v>3929</v>
      </c>
      <c r="F875" s="524" t="s">
        <v>3496</v>
      </c>
      <c r="G875" s="524"/>
      <c r="H875" s="524"/>
      <c r="I875" s="524"/>
      <c r="J875" s="524"/>
      <c r="K875" s="689">
        <v>46595</v>
      </c>
      <c r="L875" s="537"/>
    </row>
    <row r="876" spans="1:12" ht="26.4">
      <c r="A876" s="524">
        <v>867</v>
      </c>
      <c r="B876" s="414" t="s">
        <v>4132</v>
      </c>
      <c r="C876" s="523" t="s">
        <v>4133</v>
      </c>
      <c r="D876" s="524" t="s">
        <v>4134</v>
      </c>
      <c r="E876" s="524" t="s">
        <v>4135</v>
      </c>
      <c r="F876" s="524">
        <v>0.4</v>
      </c>
      <c r="G876" s="524"/>
      <c r="H876" s="524"/>
      <c r="I876" s="524"/>
      <c r="J876" s="524"/>
      <c r="K876" s="708">
        <v>47155</v>
      </c>
      <c r="L876" s="537"/>
    </row>
    <row r="877" spans="1:12">
      <c r="A877" s="524">
        <v>868</v>
      </c>
      <c r="B877" s="487" t="s">
        <v>4136</v>
      </c>
      <c r="C877" s="705" t="s">
        <v>4137</v>
      </c>
      <c r="D877" s="495" t="s">
        <v>3457</v>
      </c>
      <c r="E877" s="694" t="s">
        <v>3709</v>
      </c>
      <c r="F877" s="524">
        <v>0.5</v>
      </c>
      <c r="G877" s="524"/>
      <c r="H877" s="524"/>
      <c r="I877" s="524"/>
      <c r="J877" s="524"/>
      <c r="K877" s="689">
        <v>46956</v>
      </c>
      <c r="L877" s="537"/>
    </row>
    <row r="878" spans="1:12" ht="52.8">
      <c r="A878" s="524">
        <v>869</v>
      </c>
      <c r="B878" s="690" t="s">
        <v>2481</v>
      </c>
      <c r="C878" s="523" t="s">
        <v>622</v>
      </c>
      <c r="D878" s="524" t="s">
        <v>623</v>
      </c>
      <c r="E878" s="524" t="s">
        <v>3794</v>
      </c>
      <c r="F878" s="524">
        <v>0.4</v>
      </c>
      <c r="G878" s="524"/>
      <c r="H878" s="524"/>
      <c r="I878" s="524"/>
      <c r="J878" s="524"/>
      <c r="K878" s="689">
        <v>44632</v>
      </c>
      <c r="L878" s="537"/>
    </row>
    <row r="879" spans="1:12">
      <c r="A879" s="524">
        <v>870</v>
      </c>
      <c r="B879" s="414" t="s">
        <v>3177</v>
      </c>
      <c r="C879" s="523" t="s">
        <v>2482</v>
      </c>
      <c r="D879" s="524" t="s">
        <v>620</v>
      </c>
      <c r="E879" s="524" t="s">
        <v>3801</v>
      </c>
      <c r="F879" s="524">
        <v>0.1</v>
      </c>
      <c r="G879" s="524"/>
      <c r="H879" s="524"/>
      <c r="I879" s="524"/>
      <c r="J879" s="524"/>
      <c r="K879" s="689">
        <v>44969</v>
      </c>
      <c r="L879" s="537"/>
    </row>
    <row r="880" spans="1:12" ht="26.4">
      <c r="A880" s="524">
        <v>871</v>
      </c>
      <c r="B880" s="690" t="s">
        <v>819</v>
      </c>
      <c r="C880" s="523" t="s">
        <v>820</v>
      </c>
      <c r="D880" s="524" t="s">
        <v>821</v>
      </c>
      <c r="E880" s="524" t="s">
        <v>4099</v>
      </c>
      <c r="F880" s="524">
        <v>2.4</v>
      </c>
      <c r="G880" s="524"/>
      <c r="H880" s="524"/>
      <c r="I880" s="524"/>
      <c r="J880" s="524"/>
      <c r="K880" s="692">
        <v>47421</v>
      </c>
      <c r="L880" s="537"/>
    </row>
    <row r="881" spans="1:12" ht="26.4">
      <c r="A881" s="524">
        <v>872</v>
      </c>
      <c r="B881" s="414" t="s">
        <v>4931</v>
      </c>
      <c r="C881" s="523" t="s">
        <v>4932</v>
      </c>
      <c r="D881" s="524" t="s">
        <v>4933</v>
      </c>
      <c r="E881" s="524" t="s">
        <v>4934</v>
      </c>
      <c r="F881" s="524">
        <v>2</v>
      </c>
      <c r="G881" s="524"/>
      <c r="H881" s="524"/>
      <c r="I881" s="524"/>
      <c r="J881" s="524"/>
      <c r="K881" s="689">
        <v>47768</v>
      </c>
      <c r="L881" s="537"/>
    </row>
    <row r="882" spans="1:12" ht="26.4">
      <c r="A882" s="524">
        <v>873</v>
      </c>
      <c r="B882" s="414" t="s">
        <v>2483</v>
      </c>
      <c r="C882" s="523" t="s">
        <v>429</v>
      </c>
      <c r="D882" s="524" t="s">
        <v>630</v>
      </c>
      <c r="E882" s="524" t="s">
        <v>3886</v>
      </c>
      <c r="F882" s="524" t="s">
        <v>2322</v>
      </c>
      <c r="G882" s="524"/>
      <c r="H882" s="524"/>
      <c r="I882" s="524"/>
      <c r="J882" s="524"/>
      <c r="K882" s="689">
        <v>45619</v>
      </c>
      <c r="L882" s="537"/>
    </row>
    <row r="883" spans="1:12" ht="26.4">
      <c r="A883" s="524">
        <v>874</v>
      </c>
      <c r="B883" s="417" t="s">
        <v>822</v>
      </c>
      <c r="C883" s="523" t="s">
        <v>429</v>
      </c>
      <c r="D883" s="524" t="s">
        <v>700</v>
      </c>
      <c r="E883" s="524" t="s">
        <v>3776</v>
      </c>
      <c r="F883" s="524" t="s">
        <v>2484</v>
      </c>
      <c r="G883" s="524"/>
      <c r="H883" s="524"/>
      <c r="I883" s="524"/>
      <c r="J883" s="524"/>
      <c r="K883" s="689">
        <v>44632</v>
      </c>
      <c r="L883" s="537"/>
    </row>
    <row r="884" spans="1:12">
      <c r="A884" s="524">
        <v>875</v>
      </c>
      <c r="B884" s="414" t="s">
        <v>2485</v>
      </c>
      <c r="C884" s="523" t="s">
        <v>429</v>
      </c>
      <c r="D884" s="524" t="s">
        <v>327</v>
      </c>
      <c r="E884" s="524" t="s">
        <v>3714</v>
      </c>
      <c r="F884" s="524">
        <v>0.75</v>
      </c>
      <c r="G884" s="524"/>
      <c r="H884" s="524"/>
      <c r="I884" s="524"/>
      <c r="J884" s="524"/>
      <c r="K884" s="689">
        <v>44870</v>
      </c>
      <c r="L884" s="537"/>
    </row>
    <row r="885" spans="1:12" ht="39.6">
      <c r="A885" s="524">
        <v>876</v>
      </c>
      <c r="B885" s="479" t="s">
        <v>4138</v>
      </c>
      <c r="C885" s="693" t="s">
        <v>318</v>
      </c>
      <c r="D885" s="694" t="s">
        <v>823</v>
      </c>
      <c r="E885" s="694" t="s">
        <v>4139</v>
      </c>
      <c r="F885" s="524">
        <v>0.3</v>
      </c>
      <c r="G885" s="524"/>
      <c r="H885" s="524"/>
      <c r="I885" s="524"/>
      <c r="J885" s="524"/>
      <c r="K885" s="689">
        <v>46782</v>
      </c>
      <c r="L885" s="537"/>
    </row>
    <row r="886" spans="1:12" ht="26.4">
      <c r="A886" s="524">
        <v>877</v>
      </c>
      <c r="B886" s="417" t="s">
        <v>3497</v>
      </c>
      <c r="C886" s="523" t="s">
        <v>318</v>
      </c>
      <c r="D886" s="524" t="s">
        <v>823</v>
      </c>
      <c r="E886" s="524" t="s">
        <v>4140</v>
      </c>
      <c r="F886" s="524">
        <v>0.3</v>
      </c>
      <c r="G886" s="524"/>
      <c r="H886" s="524"/>
      <c r="I886" s="524"/>
      <c r="J886" s="524"/>
      <c r="K886" s="689">
        <v>46475</v>
      </c>
      <c r="L886" s="537"/>
    </row>
    <row r="887" spans="1:12" ht="26.4">
      <c r="A887" s="524">
        <v>878</v>
      </c>
      <c r="B887" s="414" t="s">
        <v>4141</v>
      </c>
      <c r="C887" s="523" t="s">
        <v>4142</v>
      </c>
      <c r="D887" s="524" t="s">
        <v>4143</v>
      </c>
      <c r="E887" s="524" t="s">
        <v>4144</v>
      </c>
      <c r="F887" s="524">
        <v>0.5</v>
      </c>
      <c r="G887" s="524"/>
      <c r="H887" s="524"/>
      <c r="I887" s="524"/>
      <c r="J887" s="524"/>
      <c r="K887" s="689">
        <v>47475</v>
      </c>
      <c r="L887" s="537"/>
    </row>
    <row r="888" spans="1:12" ht="26.4">
      <c r="A888" s="524">
        <v>879</v>
      </c>
      <c r="B888" s="510" t="s">
        <v>4145</v>
      </c>
      <c r="C888" s="723" t="s">
        <v>4146</v>
      </c>
      <c r="D888" s="724" t="s">
        <v>4147</v>
      </c>
      <c r="E888" s="724" t="s">
        <v>3709</v>
      </c>
      <c r="F888" s="726">
        <v>0.4</v>
      </c>
      <c r="G888" s="524"/>
      <c r="H888" s="524"/>
      <c r="I888" s="524"/>
      <c r="J888" s="524"/>
      <c r="K888" s="689">
        <v>47146</v>
      </c>
      <c r="L888" s="537"/>
    </row>
    <row r="889" spans="1:12">
      <c r="A889" s="524">
        <v>880</v>
      </c>
      <c r="B889" s="414" t="s">
        <v>4148</v>
      </c>
      <c r="C889" s="523" t="s">
        <v>3499</v>
      </c>
      <c r="D889" s="524" t="s">
        <v>3500</v>
      </c>
      <c r="E889" s="524" t="s">
        <v>3740</v>
      </c>
      <c r="F889" s="524">
        <v>1.2</v>
      </c>
      <c r="G889" s="524"/>
      <c r="H889" s="524"/>
      <c r="I889" s="524"/>
      <c r="J889" s="524"/>
      <c r="K889" s="689">
        <v>47301</v>
      </c>
      <c r="L889" s="537"/>
    </row>
    <row r="890" spans="1:12">
      <c r="A890" s="524">
        <v>881</v>
      </c>
      <c r="B890" s="414" t="s">
        <v>3498</v>
      </c>
      <c r="C890" s="523" t="s">
        <v>3499</v>
      </c>
      <c r="D890" s="524" t="s">
        <v>3500</v>
      </c>
      <c r="E890" s="524" t="s">
        <v>3709</v>
      </c>
      <c r="F890" s="524">
        <v>1.2</v>
      </c>
      <c r="G890" s="524"/>
      <c r="H890" s="524"/>
      <c r="I890" s="524"/>
      <c r="J890" s="524"/>
      <c r="K890" s="689">
        <v>46483</v>
      </c>
      <c r="L890" s="537"/>
    </row>
    <row r="891" spans="1:12">
      <c r="A891" s="524">
        <v>882</v>
      </c>
      <c r="B891" s="762" t="s">
        <v>4935</v>
      </c>
      <c r="C891" s="523" t="s">
        <v>824</v>
      </c>
      <c r="D891" s="524" t="s">
        <v>824</v>
      </c>
      <c r="E891" s="704" t="s">
        <v>4883</v>
      </c>
      <c r="F891" s="524">
        <v>0.6</v>
      </c>
      <c r="G891" s="524"/>
      <c r="H891" s="524"/>
      <c r="I891" s="524"/>
      <c r="J891" s="524"/>
      <c r="K891" s="689">
        <v>47371</v>
      </c>
      <c r="L891" s="537"/>
    </row>
    <row r="892" spans="1:12" ht="26.4">
      <c r="A892" s="524">
        <v>883</v>
      </c>
      <c r="B892" s="414" t="s">
        <v>825</v>
      </c>
      <c r="C892" s="523" t="s">
        <v>556</v>
      </c>
      <c r="D892" s="524" t="s">
        <v>826</v>
      </c>
      <c r="E892" s="524" t="s">
        <v>3845</v>
      </c>
      <c r="F892" s="524">
        <v>2.5</v>
      </c>
      <c r="G892" s="524"/>
      <c r="H892" s="524"/>
      <c r="I892" s="524"/>
      <c r="J892" s="524"/>
      <c r="K892" s="689">
        <v>47201</v>
      </c>
      <c r="L892" s="537"/>
    </row>
    <row r="893" spans="1:12">
      <c r="A893" s="524">
        <v>884</v>
      </c>
      <c r="B893" s="414" t="s">
        <v>2486</v>
      </c>
      <c r="C893" s="523" t="s">
        <v>2487</v>
      </c>
      <c r="D893" s="524" t="s">
        <v>2488</v>
      </c>
      <c r="E893" s="524" t="s">
        <v>3709</v>
      </c>
      <c r="F893" s="524">
        <v>0.7</v>
      </c>
      <c r="G893" s="524"/>
      <c r="H893" s="524"/>
      <c r="I893" s="524"/>
      <c r="J893" s="524"/>
      <c r="K893" s="689">
        <v>45655</v>
      </c>
      <c r="L893" s="537"/>
    </row>
    <row r="894" spans="1:12" ht="26.4">
      <c r="A894" s="524">
        <v>885</v>
      </c>
      <c r="B894" s="698" t="s">
        <v>827</v>
      </c>
      <c r="C894" s="523"/>
      <c r="D894" s="524"/>
      <c r="E894" s="524"/>
      <c r="F894" s="524"/>
      <c r="G894" s="474">
        <f>SUM(G895:G924)</f>
        <v>0</v>
      </c>
      <c r="H894" s="474">
        <f>SUM(H895:H924)</f>
        <v>0</v>
      </c>
      <c r="I894" s="474">
        <f>SUM(I895:I924)</f>
        <v>0</v>
      </c>
      <c r="J894" s="474">
        <f>SUM(J895:J924)</f>
        <v>0</v>
      </c>
      <c r="K894" s="537"/>
      <c r="L894" s="537"/>
    </row>
    <row r="895" spans="1:12">
      <c r="A895" s="524">
        <v>886</v>
      </c>
      <c r="B895" s="693"/>
      <c r="C895" s="693"/>
      <c r="D895" s="694"/>
      <c r="E895" s="694"/>
      <c r="F895" s="694"/>
      <c r="G895" s="524"/>
      <c r="H895" s="524"/>
      <c r="I895" s="524"/>
      <c r="J895" s="524"/>
      <c r="K895" s="537"/>
      <c r="L895" s="537"/>
    </row>
    <row r="896" spans="1:12">
      <c r="A896" s="524">
        <v>887</v>
      </c>
      <c r="B896" s="755"/>
      <c r="C896" s="755"/>
      <c r="D896" s="756"/>
      <c r="E896" s="756"/>
      <c r="F896" s="756"/>
      <c r="G896" s="524"/>
      <c r="H896" s="524"/>
      <c r="I896" s="524"/>
      <c r="J896" s="524"/>
      <c r="K896" s="537"/>
      <c r="L896" s="537"/>
    </row>
    <row r="897" spans="1:12">
      <c r="A897" s="524">
        <v>888</v>
      </c>
      <c r="B897" s="755"/>
      <c r="C897" s="755"/>
      <c r="D897" s="756"/>
      <c r="E897" s="756"/>
      <c r="F897" s="756"/>
      <c r="G897" s="524"/>
      <c r="H897" s="524"/>
      <c r="I897" s="524"/>
      <c r="J897" s="524"/>
      <c r="K897" s="537"/>
      <c r="L897" s="537"/>
    </row>
    <row r="898" spans="1:12">
      <c r="A898" s="524">
        <v>889</v>
      </c>
      <c r="B898" s="693"/>
      <c r="C898" s="693"/>
      <c r="D898" s="694"/>
      <c r="E898" s="694"/>
      <c r="F898" s="694"/>
      <c r="G898" s="524"/>
      <c r="H898" s="524"/>
      <c r="I898" s="524"/>
      <c r="J898" s="524"/>
      <c r="K898" s="537"/>
      <c r="L898" s="537"/>
    </row>
    <row r="899" spans="1:12">
      <c r="A899" s="524">
        <v>890</v>
      </c>
      <c r="B899" s="763"/>
      <c r="C899" s="693"/>
      <c r="D899" s="694"/>
      <c r="E899" s="694"/>
      <c r="F899" s="694"/>
      <c r="G899" s="524"/>
      <c r="H899" s="524"/>
      <c r="I899" s="524"/>
      <c r="J899" s="524"/>
      <c r="K899" s="537"/>
      <c r="L899" s="537"/>
    </row>
    <row r="900" spans="1:12">
      <c r="A900" s="524">
        <v>891</v>
      </c>
      <c r="B900" s="763"/>
      <c r="C900" s="764"/>
      <c r="D900" s="761"/>
      <c r="E900" s="495"/>
      <c r="F900" s="765"/>
      <c r="G900" s="524"/>
      <c r="H900" s="524"/>
      <c r="I900" s="524"/>
      <c r="J900" s="524"/>
      <c r="K900" s="537"/>
      <c r="L900" s="537"/>
    </row>
    <row r="901" spans="1:12">
      <c r="A901" s="524">
        <v>892</v>
      </c>
      <c r="B901" s="755"/>
      <c r="C901" s="755"/>
      <c r="D901" s="756"/>
      <c r="E901" s="766"/>
      <c r="F901" s="512"/>
      <c r="G901" s="524"/>
      <c r="H901" s="524"/>
      <c r="I901" s="524"/>
      <c r="J901" s="524"/>
      <c r="K901" s="537"/>
      <c r="L901" s="537"/>
    </row>
    <row r="902" spans="1:12">
      <c r="A902" s="524">
        <v>893</v>
      </c>
      <c r="B902" s="699"/>
      <c r="C902" s="523"/>
      <c r="D902" s="524"/>
      <c r="E902" s="524"/>
      <c r="F902" s="524"/>
      <c r="G902" s="524"/>
      <c r="H902" s="524"/>
      <c r="I902" s="524"/>
      <c r="J902" s="524"/>
      <c r="K902" s="537"/>
      <c r="L902" s="537"/>
    </row>
    <row r="903" spans="1:12">
      <c r="A903" s="524">
        <v>894</v>
      </c>
      <c r="B903" s="763"/>
      <c r="C903" s="523"/>
      <c r="D903" s="524"/>
      <c r="E903" s="524"/>
      <c r="F903" s="524"/>
      <c r="G903" s="524"/>
      <c r="H903" s="524"/>
      <c r="I903" s="524"/>
      <c r="J903" s="524"/>
      <c r="K903" s="537"/>
      <c r="L903" s="537"/>
    </row>
    <row r="904" spans="1:12">
      <c r="A904" s="524">
        <v>895</v>
      </c>
      <c r="B904" s="523"/>
      <c r="C904" s="523"/>
      <c r="D904" s="524"/>
      <c r="E904" s="524"/>
      <c r="F904" s="524"/>
      <c r="G904" s="524"/>
      <c r="H904" s="524"/>
      <c r="I904" s="524"/>
      <c r="J904" s="524"/>
      <c r="K904" s="537"/>
      <c r="L904" s="537"/>
    </row>
    <row r="905" spans="1:12">
      <c r="A905" s="524">
        <v>896</v>
      </c>
      <c r="B905" s="523"/>
      <c r="C905" s="523"/>
      <c r="D905" s="524"/>
      <c r="E905" s="524"/>
      <c r="F905" s="524"/>
      <c r="G905" s="524"/>
      <c r="H905" s="524"/>
      <c r="I905" s="524"/>
      <c r="J905" s="524"/>
      <c r="K905" s="537"/>
      <c r="L905" s="537"/>
    </row>
    <row r="906" spans="1:12">
      <c r="A906" s="524">
        <v>897</v>
      </c>
      <c r="B906" s="523"/>
      <c r="C906" s="523"/>
      <c r="D906" s="524"/>
      <c r="E906" s="524"/>
      <c r="F906" s="524"/>
      <c r="G906" s="524"/>
      <c r="H906" s="524"/>
      <c r="I906" s="524"/>
      <c r="J906" s="524"/>
      <c r="K906" s="537"/>
      <c r="L906" s="537"/>
    </row>
    <row r="907" spans="1:12">
      <c r="A907" s="524">
        <v>898</v>
      </c>
      <c r="B907" s="523"/>
      <c r="C907" s="523"/>
      <c r="D907" s="524"/>
      <c r="E907" s="524"/>
      <c r="F907" s="524"/>
      <c r="G907" s="524"/>
      <c r="H907" s="524"/>
      <c r="I907" s="524"/>
      <c r="J907" s="524"/>
      <c r="K907" s="537"/>
      <c r="L907" s="537"/>
    </row>
    <row r="908" spans="1:12">
      <c r="A908" s="524">
        <v>899</v>
      </c>
      <c r="B908" s="523"/>
      <c r="C908" s="523"/>
      <c r="D908" s="524"/>
      <c r="E908" s="524"/>
      <c r="F908" s="524"/>
      <c r="G908" s="524"/>
      <c r="H908" s="524"/>
      <c r="I908" s="524"/>
      <c r="J908" s="524"/>
      <c r="K908" s="537"/>
      <c r="L908" s="537"/>
    </row>
    <row r="909" spans="1:12">
      <c r="A909" s="524">
        <v>900</v>
      </c>
      <c r="B909" s="523"/>
      <c r="C909" s="523"/>
      <c r="D909" s="524"/>
      <c r="E909" s="524"/>
      <c r="F909" s="524"/>
      <c r="G909" s="524"/>
      <c r="H909" s="524"/>
      <c r="I909" s="524"/>
      <c r="J909" s="524"/>
      <c r="K909" s="537"/>
      <c r="L909" s="537"/>
    </row>
    <row r="910" spans="1:12">
      <c r="A910" s="524">
        <v>901</v>
      </c>
      <c r="B910" s="523"/>
      <c r="C910" s="523"/>
      <c r="D910" s="524"/>
      <c r="E910" s="524"/>
      <c r="F910" s="524"/>
      <c r="G910" s="524"/>
      <c r="H910" s="524"/>
      <c r="I910" s="524"/>
      <c r="J910" s="524"/>
      <c r="K910" s="537"/>
      <c r="L910" s="537"/>
    </row>
    <row r="911" spans="1:12">
      <c r="A911" s="524">
        <v>902</v>
      </c>
      <c r="B911" s="523"/>
      <c r="C911" s="523"/>
      <c r="D911" s="524"/>
      <c r="E911" s="524"/>
      <c r="F911" s="524"/>
      <c r="G911" s="524"/>
      <c r="H911" s="524"/>
      <c r="I911" s="524"/>
      <c r="J911" s="524"/>
      <c r="K911" s="537"/>
      <c r="L911" s="537"/>
    </row>
    <row r="912" spans="1:12">
      <c r="A912" s="524">
        <v>903</v>
      </c>
      <c r="B912" s="523"/>
      <c r="C912" s="523"/>
      <c r="D912" s="524"/>
      <c r="E912" s="524"/>
      <c r="F912" s="524"/>
      <c r="G912" s="524"/>
      <c r="H912" s="524"/>
      <c r="I912" s="524"/>
      <c r="J912" s="524"/>
      <c r="K912" s="537"/>
      <c r="L912" s="537"/>
    </row>
    <row r="913" spans="1:12">
      <c r="A913" s="524">
        <v>904</v>
      </c>
      <c r="B913" s="523"/>
      <c r="C913" s="523"/>
      <c r="D913" s="524"/>
      <c r="E913" s="524"/>
      <c r="F913" s="524"/>
      <c r="G913" s="524"/>
      <c r="H913" s="524"/>
      <c r="I913" s="524"/>
      <c r="J913" s="524"/>
      <c r="K913" s="537"/>
      <c r="L913" s="537"/>
    </row>
    <row r="914" spans="1:12">
      <c r="A914" s="524">
        <v>905</v>
      </c>
      <c r="B914" s="523"/>
      <c r="C914" s="523"/>
      <c r="D914" s="524"/>
      <c r="E914" s="524"/>
      <c r="F914" s="524"/>
      <c r="G914" s="524"/>
      <c r="H914" s="524"/>
      <c r="I914" s="524"/>
      <c r="J914" s="524"/>
      <c r="K914" s="537"/>
      <c r="L914" s="537"/>
    </row>
    <row r="915" spans="1:12">
      <c r="A915" s="524">
        <v>906</v>
      </c>
      <c r="B915" s="523"/>
      <c r="C915" s="523"/>
      <c r="D915" s="524"/>
      <c r="E915" s="524"/>
      <c r="F915" s="524"/>
      <c r="G915" s="524"/>
      <c r="H915" s="524"/>
      <c r="I915" s="524"/>
      <c r="J915" s="524"/>
      <c r="K915" s="537"/>
      <c r="L915" s="537"/>
    </row>
    <row r="916" spans="1:12">
      <c r="A916" s="524">
        <v>907</v>
      </c>
      <c r="B916" s="523"/>
      <c r="C916" s="523"/>
      <c r="D916" s="524"/>
      <c r="E916" s="524"/>
      <c r="F916" s="524"/>
      <c r="G916" s="524"/>
      <c r="H916" s="524"/>
      <c r="I916" s="524"/>
      <c r="J916" s="524"/>
      <c r="K916" s="537"/>
      <c r="L916" s="537"/>
    </row>
    <row r="917" spans="1:12">
      <c r="A917" s="524">
        <v>908</v>
      </c>
      <c r="B917" s="523"/>
      <c r="C917" s="523"/>
      <c r="D917" s="524"/>
      <c r="E917" s="524"/>
      <c r="F917" s="524"/>
      <c r="G917" s="524"/>
      <c r="H917" s="524"/>
      <c r="I917" s="524"/>
      <c r="J917" s="524"/>
      <c r="K917" s="537"/>
      <c r="L917" s="537"/>
    </row>
    <row r="918" spans="1:12">
      <c r="A918" s="524">
        <v>909</v>
      </c>
      <c r="B918" s="523"/>
      <c r="C918" s="523"/>
      <c r="D918" s="524"/>
      <c r="E918" s="524"/>
      <c r="F918" s="524"/>
      <c r="G918" s="524"/>
      <c r="H918" s="524"/>
      <c r="I918" s="524"/>
      <c r="J918" s="524"/>
      <c r="K918" s="537"/>
      <c r="L918" s="537"/>
    </row>
    <row r="919" spans="1:12">
      <c r="A919" s="524">
        <v>910</v>
      </c>
      <c r="B919" s="523"/>
      <c r="C919" s="523"/>
      <c r="D919" s="524"/>
      <c r="E919" s="524"/>
      <c r="F919" s="524"/>
      <c r="G919" s="524"/>
      <c r="H919" s="524"/>
      <c r="I919" s="524"/>
      <c r="J919" s="524"/>
      <c r="K919" s="537"/>
      <c r="L919" s="537"/>
    </row>
    <row r="920" spans="1:12">
      <c r="A920" s="524">
        <v>911</v>
      </c>
      <c r="B920" s="523"/>
      <c r="C920" s="523"/>
      <c r="D920" s="524"/>
      <c r="E920" s="524"/>
      <c r="F920" s="524"/>
      <c r="G920" s="524"/>
      <c r="H920" s="524"/>
      <c r="I920" s="524"/>
      <c r="J920" s="524"/>
      <c r="K920" s="537"/>
      <c r="L920" s="537"/>
    </row>
    <row r="921" spans="1:12">
      <c r="A921" s="524">
        <v>912</v>
      </c>
      <c r="B921" s="523"/>
      <c r="C921" s="523"/>
      <c r="D921" s="524"/>
      <c r="E921" s="524"/>
      <c r="F921" s="524"/>
      <c r="G921" s="524"/>
      <c r="H921" s="524"/>
      <c r="I921" s="524"/>
      <c r="J921" s="524"/>
      <c r="K921" s="537"/>
      <c r="L921" s="537"/>
    </row>
    <row r="922" spans="1:12">
      <c r="A922" s="524">
        <v>913</v>
      </c>
      <c r="B922" s="523"/>
      <c r="C922" s="523"/>
      <c r="D922" s="524"/>
      <c r="E922" s="524"/>
      <c r="F922" s="524"/>
      <c r="G922" s="524"/>
      <c r="H922" s="524"/>
      <c r="I922" s="524"/>
      <c r="J922" s="524"/>
      <c r="K922" s="537"/>
      <c r="L922" s="537"/>
    </row>
    <row r="923" spans="1:12">
      <c r="A923" s="524">
        <v>914</v>
      </c>
      <c r="B923" s="523"/>
      <c r="C923" s="523"/>
      <c r="D923" s="524"/>
      <c r="E923" s="524"/>
      <c r="F923" s="524"/>
      <c r="G923" s="524"/>
      <c r="H923" s="524"/>
      <c r="I923" s="524"/>
      <c r="J923" s="524"/>
      <c r="K923" s="537"/>
      <c r="L923" s="537"/>
    </row>
    <row r="924" spans="1:12">
      <c r="A924" s="524">
        <v>915</v>
      </c>
      <c r="B924" s="523"/>
      <c r="C924" s="523"/>
      <c r="D924" s="524"/>
      <c r="E924" s="524"/>
      <c r="F924" s="524"/>
      <c r="G924" s="524"/>
      <c r="H924" s="524"/>
      <c r="I924" s="524"/>
      <c r="J924" s="524"/>
      <c r="K924" s="537"/>
      <c r="L924" s="537"/>
    </row>
    <row r="925" spans="1:12">
      <c r="A925" s="524">
        <v>916</v>
      </c>
      <c r="B925" s="481" t="s">
        <v>828</v>
      </c>
      <c r="C925" s="473"/>
      <c r="D925" s="474"/>
      <c r="E925" s="474"/>
      <c r="F925" s="474"/>
      <c r="G925" s="474">
        <f>SUM(G926:G1653)</f>
        <v>0</v>
      </c>
      <c r="H925" s="474">
        <f>SUM(H926:H1653)</f>
        <v>0</v>
      </c>
      <c r="I925" s="474">
        <f>SUM(I926:I1653)</f>
        <v>0</v>
      </c>
      <c r="J925" s="474">
        <f>SUM(J926:J1653)</f>
        <v>0</v>
      </c>
      <c r="K925" s="537"/>
      <c r="L925" s="537"/>
    </row>
    <row r="926" spans="1:12" ht="26.4">
      <c r="A926" s="524">
        <v>917</v>
      </c>
      <c r="B926" s="414" t="s">
        <v>829</v>
      </c>
      <c r="C926" s="523" t="s">
        <v>830</v>
      </c>
      <c r="D926" s="524" t="s">
        <v>831</v>
      </c>
      <c r="E926" s="524" t="s">
        <v>4149</v>
      </c>
      <c r="F926" s="524">
        <v>0.6</v>
      </c>
      <c r="G926" s="524"/>
      <c r="H926" s="524"/>
      <c r="I926" s="524"/>
      <c r="J926" s="524"/>
      <c r="K926" s="689">
        <v>47734</v>
      </c>
      <c r="L926" s="537"/>
    </row>
    <row r="927" spans="1:12" ht="26.4">
      <c r="A927" s="524">
        <v>918</v>
      </c>
      <c r="B927" s="479" t="s">
        <v>4150</v>
      </c>
      <c r="C927" s="693" t="s">
        <v>896</v>
      </c>
      <c r="D927" s="694" t="s">
        <v>897</v>
      </c>
      <c r="E927" s="694" t="s">
        <v>3845</v>
      </c>
      <c r="F927" s="694">
        <v>1.3</v>
      </c>
      <c r="G927" s="524"/>
      <c r="H927" s="524"/>
      <c r="I927" s="524"/>
      <c r="J927" s="524"/>
      <c r="K927" s="689">
        <v>46327</v>
      </c>
      <c r="L927" s="537"/>
    </row>
    <row r="928" spans="1:12" ht="39.6">
      <c r="A928" s="524">
        <v>919</v>
      </c>
      <c r="B928" s="414" t="s">
        <v>832</v>
      </c>
      <c r="C928" s="523" t="s">
        <v>833</v>
      </c>
      <c r="D928" s="524" t="s">
        <v>834</v>
      </c>
      <c r="E928" s="524" t="s">
        <v>3860</v>
      </c>
      <c r="F928" s="524">
        <v>0.4</v>
      </c>
      <c r="G928" s="524"/>
      <c r="H928" s="524"/>
      <c r="I928" s="524"/>
      <c r="J928" s="524"/>
      <c r="K928" s="689">
        <v>44285</v>
      </c>
      <c r="L928" s="537"/>
    </row>
    <row r="929" spans="1:12" ht="26.4">
      <c r="A929" s="524">
        <v>920</v>
      </c>
      <c r="B929" s="690" t="s">
        <v>835</v>
      </c>
      <c r="C929" s="523" t="s">
        <v>836</v>
      </c>
      <c r="D929" s="524" t="s">
        <v>834</v>
      </c>
      <c r="E929" s="524" t="s">
        <v>4151</v>
      </c>
      <c r="F929" s="524">
        <v>0.8</v>
      </c>
      <c r="G929" s="524"/>
      <c r="H929" s="524"/>
      <c r="I929" s="524"/>
      <c r="J929" s="524"/>
      <c r="K929" s="689">
        <v>47833</v>
      </c>
      <c r="L929" s="537"/>
    </row>
    <row r="930" spans="1:12" ht="26.4">
      <c r="A930" s="524">
        <v>921</v>
      </c>
      <c r="B930" s="417" t="s">
        <v>838</v>
      </c>
      <c r="C930" s="523" t="s">
        <v>839</v>
      </c>
      <c r="D930" s="524" t="s">
        <v>840</v>
      </c>
      <c r="E930" s="524" t="s">
        <v>3747</v>
      </c>
      <c r="F930" s="524">
        <v>0.5</v>
      </c>
      <c r="G930" s="524"/>
      <c r="H930" s="524"/>
      <c r="I930" s="524"/>
      <c r="J930" s="524"/>
      <c r="K930" s="689">
        <v>45381</v>
      </c>
      <c r="L930" s="537"/>
    </row>
    <row r="931" spans="1:12" ht="26.4">
      <c r="A931" s="524">
        <v>922</v>
      </c>
      <c r="B931" s="414" t="s">
        <v>843</v>
      </c>
      <c r="C931" s="523" t="s">
        <v>318</v>
      </c>
      <c r="D931" s="524" t="s">
        <v>844</v>
      </c>
      <c r="E931" s="524" t="s">
        <v>4070</v>
      </c>
      <c r="F931" s="524">
        <v>0.5</v>
      </c>
      <c r="G931" s="524"/>
      <c r="H931" s="524"/>
      <c r="I931" s="524"/>
      <c r="J931" s="524"/>
      <c r="K931" s="689">
        <v>47190</v>
      </c>
      <c r="L931" s="537"/>
    </row>
    <row r="932" spans="1:12" ht="26.4">
      <c r="A932" s="524">
        <v>923</v>
      </c>
      <c r="B932" s="479" t="s">
        <v>3178</v>
      </c>
      <c r="C932" s="693" t="s">
        <v>845</v>
      </c>
      <c r="D932" s="694" t="s">
        <v>846</v>
      </c>
      <c r="E932" s="694" t="s">
        <v>3926</v>
      </c>
      <c r="F932" s="694">
        <v>0.5</v>
      </c>
      <c r="G932" s="524"/>
      <c r="H932" s="524"/>
      <c r="I932" s="524"/>
      <c r="J932" s="524"/>
      <c r="K932" s="692">
        <v>46109</v>
      </c>
      <c r="L932" s="537"/>
    </row>
    <row r="933" spans="1:12" ht="52.8">
      <c r="A933" s="524">
        <v>924</v>
      </c>
      <c r="B933" s="479" t="s">
        <v>3501</v>
      </c>
      <c r="C933" s="693" t="s">
        <v>3219</v>
      </c>
      <c r="D933" s="694" t="s">
        <v>3502</v>
      </c>
      <c r="E933" s="694" t="s">
        <v>3713</v>
      </c>
      <c r="F933" s="694">
        <v>1</v>
      </c>
      <c r="G933" s="524"/>
      <c r="H933" s="524"/>
      <c r="I933" s="524"/>
      <c r="J933" s="524"/>
      <c r="K933" s="689">
        <v>46000</v>
      </c>
      <c r="L933" s="537"/>
    </row>
    <row r="934" spans="1:12" ht="26.4">
      <c r="A934" s="524">
        <v>925</v>
      </c>
      <c r="B934" s="690" t="s">
        <v>847</v>
      </c>
      <c r="C934" s="523" t="s">
        <v>665</v>
      </c>
      <c r="D934" s="524" t="s">
        <v>848</v>
      </c>
      <c r="E934" s="524" t="s">
        <v>3943</v>
      </c>
      <c r="F934" s="524">
        <v>0.12</v>
      </c>
      <c r="G934" s="524"/>
      <c r="H934" s="524"/>
      <c r="I934" s="524"/>
      <c r="J934" s="524"/>
      <c r="K934" s="689">
        <v>47244</v>
      </c>
      <c r="L934" s="537"/>
    </row>
    <row r="935" spans="1:12" ht="26.4">
      <c r="A935" s="524">
        <v>926</v>
      </c>
      <c r="B935" s="498" t="s">
        <v>849</v>
      </c>
      <c r="C935" s="725" t="s">
        <v>850</v>
      </c>
      <c r="D935" s="726" t="s">
        <v>919</v>
      </c>
      <c r="E935" s="726" t="s">
        <v>3719</v>
      </c>
      <c r="F935" s="726">
        <v>0.1</v>
      </c>
      <c r="G935" s="524"/>
      <c r="H935" s="524"/>
      <c r="I935" s="524"/>
      <c r="J935" s="524"/>
      <c r="K935" s="689">
        <v>47244</v>
      </c>
      <c r="L935" s="537"/>
    </row>
    <row r="936" spans="1:12" ht="26.4">
      <c r="A936" s="524">
        <v>927</v>
      </c>
      <c r="B936" s="479" t="s">
        <v>4936</v>
      </c>
      <c r="C936" s="693" t="s">
        <v>1021</v>
      </c>
      <c r="D936" s="694" t="s">
        <v>2866</v>
      </c>
      <c r="E936" s="694" t="s">
        <v>3998</v>
      </c>
      <c r="F936" s="694">
        <v>1</v>
      </c>
      <c r="G936" s="524"/>
      <c r="H936" s="524"/>
      <c r="I936" s="524"/>
      <c r="J936" s="524"/>
      <c r="K936" s="689">
        <v>47662</v>
      </c>
      <c r="L936" s="537"/>
    </row>
    <row r="937" spans="1:12">
      <c r="A937" s="524">
        <v>928</v>
      </c>
      <c r="B937" s="414" t="s">
        <v>3503</v>
      </c>
      <c r="C937" s="523" t="s">
        <v>414</v>
      </c>
      <c r="D937" s="524" t="s">
        <v>1154</v>
      </c>
      <c r="E937" s="524" t="s">
        <v>4152</v>
      </c>
      <c r="F937" s="524">
        <v>1</v>
      </c>
      <c r="G937" s="524"/>
      <c r="H937" s="524"/>
      <c r="I937" s="524"/>
      <c r="J937" s="524"/>
      <c r="K937" s="689">
        <v>46433</v>
      </c>
      <c r="L937" s="537"/>
    </row>
    <row r="938" spans="1:12" ht="39.6">
      <c r="A938" s="524">
        <v>929</v>
      </c>
      <c r="B938" s="479" t="s">
        <v>3504</v>
      </c>
      <c r="C938" s="693" t="s">
        <v>1095</v>
      </c>
      <c r="D938" s="694" t="s">
        <v>3505</v>
      </c>
      <c r="E938" s="694" t="s">
        <v>4153</v>
      </c>
      <c r="F938" s="694">
        <v>1.4999999999999999E-2</v>
      </c>
      <c r="G938" s="524"/>
      <c r="H938" s="524"/>
      <c r="I938" s="524"/>
      <c r="J938" s="524"/>
      <c r="K938" s="689">
        <v>46360</v>
      </c>
      <c r="L938" s="537"/>
    </row>
    <row r="939" spans="1:12" ht="26.4">
      <c r="A939" s="524">
        <v>930</v>
      </c>
      <c r="B939" s="479" t="s">
        <v>4937</v>
      </c>
      <c r="C939" s="693" t="s">
        <v>886</v>
      </c>
      <c r="D939" s="694" t="s">
        <v>4938</v>
      </c>
      <c r="E939" s="694" t="s">
        <v>4154</v>
      </c>
      <c r="F939" s="694">
        <v>1</v>
      </c>
      <c r="G939" s="524"/>
      <c r="H939" s="524"/>
      <c r="I939" s="524"/>
      <c r="J939" s="524"/>
      <c r="K939" s="689">
        <v>44257</v>
      </c>
      <c r="L939" s="537"/>
    </row>
    <row r="940" spans="1:12" ht="26.4">
      <c r="A940" s="524">
        <v>931</v>
      </c>
      <c r="B940" s="414" t="s">
        <v>1090</v>
      </c>
      <c r="C940" s="523" t="s">
        <v>923</v>
      </c>
      <c r="D940" s="524" t="s">
        <v>924</v>
      </c>
      <c r="E940" s="524" t="s">
        <v>4154</v>
      </c>
      <c r="F940" s="524">
        <v>0.5</v>
      </c>
      <c r="G940" s="524"/>
      <c r="H940" s="524"/>
      <c r="I940" s="524"/>
      <c r="J940" s="524"/>
      <c r="K940" s="689">
        <v>44257</v>
      </c>
      <c r="L940" s="537"/>
    </row>
    <row r="941" spans="1:12" ht="26.4">
      <c r="A941" s="524">
        <v>932</v>
      </c>
      <c r="B941" s="414" t="s">
        <v>1091</v>
      </c>
      <c r="C941" s="523" t="s">
        <v>665</v>
      </c>
      <c r="D941" s="524" t="s">
        <v>919</v>
      </c>
      <c r="E941" s="524" t="s">
        <v>4155</v>
      </c>
      <c r="F941" s="524">
        <v>0.12</v>
      </c>
      <c r="G941" s="524"/>
      <c r="H941" s="524"/>
      <c r="I941" s="524"/>
      <c r="J941" s="524"/>
      <c r="K941" s="689">
        <v>44304</v>
      </c>
      <c r="L941" s="537"/>
    </row>
    <row r="942" spans="1:12">
      <c r="A942" s="524">
        <v>933</v>
      </c>
      <c r="B942" s="714" t="s">
        <v>4939</v>
      </c>
      <c r="C942" s="693" t="s">
        <v>4940</v>
      </c>
      <c r="D942" s="694" t="s">
        <v>4941</v>
      </c>
      <c r="E942" s="694" t="s">
        <v>4043</v>
      </c>
      <c r="F942" s="694">
        <v>0.5</v>
      </c>
      <c r="G942" s="524"/>
      <c r="H942" s="524"/>
      <c r="I942" s="524"/>
      <c r="J942" s="524"/>
      <c r="K942" s="689">
        <v>44328</v>
      </c>
      <c r="L942" s="537"/>
    </row>
    <row r="943" spans="1:12" ht="39.6">
      <c r="A943" s="524">
        <v>934</v>
      </c>
      <c r="B943" s="414" t="s">
        <v>3506</v>
      </c>
      <c r="C943" s="523" t="s">
        <v>951</v>
      </c>
      <c r="D943" s="524" t="s">
        <v>892</v>
      </c>
      <c r="E943" s="524" t="s">
        <v>3906</v>
      </c>
      <c r="F943" s="524">
        <v>0.15</v>
      </c>
      <c r="G943" s="524"/>
      <c r="H943" s="524"/>
      <c r="I943" s="524"/>
      <c r="J943" s="524"/>
      <c r="K943" s="689">
        <v>46502</v>
      </c>
      <c r="L943" s="537"/>
    </row>
    <row r="944" spans="1:12" ht="26.4">
      <c r="A944" s="524">
        <v>935</v>
      </c>
      <c r="B944" s="414" t="s">
        <v>2490</v>
      </c>
      <c r="C944" s="523" t="s">
        <v>2491</v>
      </c>
      <c r="D944" s="524" t="s">
        <v>2492</v>
      </c>
      <c r="E944" s="524" t="s">
        <v>3726</v>
      </c>
      <c r="F944" s="524">
        <v>0.4</v>
      </c>
      <c r="G944" s="524"/>
      <c r="H944" s="524"/>
      <c r="I944" s="524"/>
      <c r="J944" s="524"/>
      <c r="K944" s="721">
        <v>46091</v>
      </c>
      <c r="L944" s="537"/>
    </row>
    <row r="945" spans="1:12" ht="26.4">
      <c r="A945" s="524">
        <v>936</v>
      </c>
      <c r="B945" s="479" t="s">
        <v>3179</v>
      </c>
      <c r="C945" s="693" t="s">
        <v>1268</v>
      </c>
      <c r="D945" s="694" t="s">
        <v>1269</v>
      </c>
      <c r="E945" s="694" t="s">
        <v>3719</v>
      </c>
      <c r="F945" s="694">
        <v>0.6</v>
      </c>
      <c r="G945" s="524"/>
      <c r="H945" s="524"/>
      <c r="I945" s="524"/>
      <c r="J945" s="524"/>
      <c r="K945" s="692">
        <v>46123</v>
      </c>
      <c r="L945" s="537"/>
    </row>
    <row r="946" spans="1:12" ht="39.6">
      <c r="A946" s="524">
        <v>937</v>
      </c>
      <c r="B946" s="414" t="s">
        <v>851</v>
      </c>
      <c r="C946" s="523" t="s">
        <v>833</v>
      </c>
      <c r="D946" s="524" t="s">
        <v>834</v>
      </c>
      <c r="E946" s="524" t="s">
        <v>4156</v>
      </c>
      <c r="F946" s="524">
        <v>0.4</v>
      </c>
      <c r="G946" s="524"/>
      <c r="H946" s="524"/>
      <c r="I946" s="524"/>
      <c r="J946" s="524"/>
      <c r="K946" s="689">
        <v>44304</v>
      </c>
      <c r="L946" s="537"/>
    </row>
    <row r="947" spans="1:12">
      <c r="A947" s="524">
        <v>938</v>
      </c>
      <c r="B947" s="417" t="s">
        <v>852</v>
      </c>
      <c r="C947" s="523" t="s">
        <v>473</v>
      </c>
      <c r="D947" s="524" t="s">
        <v>853</v>
      </c>
      <c r="E947" s="524" t="s">
        <v>4157</v>
      </c>
      <c r="F947" s="524">
        <v>0.5</v>
      </c>
      <c r="G947" s="524"/>
      <c r="H947" s="524"/>
      <c r="I947" s="524"/>
      <c r="J947" s="524"/>
      <c r="K947" s="689">
        <v>44654</v>
      </c>
      <c r="L947" s="537"/>
    </row>
    <row r="948" spans="1:12">
      <c r="A948" s="524">
        <v>939</v>
      </c>
      <c r="B948" s="414" t="s">
        <v>854</v>
      </c>
      <c r="C948" s="523" t="s">
        <v>855</v>
      </c>
      <c r="D948" s="524" t="s">
        <v>856</v>
      </c>
      <c r="E948" s="524" t="s">
        <v>3888</v>
      </c>
      <c r="F948" s="524">
        <v>8.0000000000000002E-3</v>
      </c>
      <c r="G948" s="524"/>
      <c r="H948" s="524"/>
      <c r="I948" s="524"/>
      <c r="J948" s="524"/>
      <c r="K948" s="689">
        <v>45959</v>
      </c>
      <c r="L948" s="537"/>
    </row>
    <row r="949" spans="1:12" ht="26.4">
      <c r="A949" s="524">
        <v>940</v>
      </c>
      <c r="B949" s="414" t="s">
        <v>4942</v>
      </c>
      <c r="C949" s="523" t="s">
        <v>4943</v>
      </c>
      <c r="D949" s="524" t="s">
        <v>4944</v>
      </c>
      <c r="E949" s="524" t="s">
        <v>4945</v>
      </c>
      <c r="F949" s="524">
        <v>2</v>
      </c>
      <c r="G949" s="524"/>
      <c r="H949" s="524"/>
      <c r="I949" s="524"/>
      <c r="J949" s="524"/>
      <c r="K949" s="692">
        <v>47546</v>
      </c>
      <c r="L949" s="537"/>
    </row>
    <row r="950" spans="1:12" ht="26.4">
      <c r="A950" s="524">
        <v>941</v>
      </c>
      <c r="B950" s="490" t="s">
        <v>4158</v>
      </c>
      <c r="C950" s="725" t="s">
        <v>4159</v>
      </c>
      <c r="D950" s="726" t="s">
        <v>4160</v>
      </c>
      <c r="E950" s="726" t="s">
        <v>3709</v>
      </c>
      <c r="F950" s="726">
        <v>0.6</v>
      </c>
      <c r="G950" s="524"/>
      <c r="H950" s="524"/>
      <c r="I950" s="524"/>
      <c r="J950" s="524"/>
      <c r="K950" s="689">
        <v>47146</v>
      </c>
      <c r="L950" s="537"/>
    </row>
    <row r="951" spans="1:12" ht="26.4">
      <c r="A951" s="524">
        <v>942</v>
      </c>
      <c r="B951" s="414" t="s">
        <v>857</v>
      </c>
      <c r="C951" s="523" t="s">
        <v>858</v>
      </c>
      <c r="D951" s="524" t="s">
        <v>859</v>
      </c>
      <c r="E951" s="524" t="s">
        <v>3751</v>
      </c>
      <c r="F951" s="524">
        <v>0.7</v>
      </c>
      <c r="G951" s="524"/>
      <c r="H951" s="524"/>
      <c r="I951" s="524"/>
      <c r="J951" s="524"/>
      <c r="K951" s="689">
        <v>44652</v>
      </c>
      <c r="L951" s="537"/>
    </row>
    <row r="952" spans="1:12" ht="26.4">
      <c r="A952" s="524">
        <v>943</v>
      </c>
      <c r="B952" s="478" t="s">
        <v>3180</v>
      </c>
      <c r="C952" s="693" t="s">
        <v>2650</v>
      </c>
      <c r="D952" s="694" t="s">
        <v>2651</v>
      </c>
      <c r="E952" s="694" t="s">
        <v>4161</v>
      </c>
      <c r="F952" s="694">
        <v>0.3</v>
      </c>
      <c r="G952" s="524"/>
      <c r="H952" s="524"/>
      <c r="I952" s="524"/>
      <c r="J952" s="524"/>
      <c r="K952" s="689">
        <v>45957</v>
      </c>
      <c r="L952" s="537"/>
    </row>
    <row r="953" spans="1:12" ht="26.4">
      <c r="A953" s="524">
        <v>944</v>
      </c>
      <c r="B953" s="417" t="s">
        <v>2493</v>
      </c>
      <c r="C953" s="523" t="s">
        <v>318</v>
      </c>
      <c r="D953" s="524" t="s">
        <v>2494</v>
      </c>
      <c r="E953" s="524" t="s">
        <v>3736</v>
      </c>
      <c r="F953" s="757" t="s">
        <v>2533</v>
      </c>
      <c r="G953" s="524"/>
      <c r="H953" s="524"/>
      <c r="I953" s="524"/>
      <c r="J953" s="524"/>
      <c r="K953" s="721">
        <v>45476</v>
      </c>
      <c r="L953" s="537"/>
    </row>
    <row r="954" spans="1:12">
      <c r="A954" s="524">
        <v>945</v>
      </c>
      <c r="B954" s="417" t="s">
        <v>4946</v>
      </c>
      <c r="C954" s="523" t="s">
        <v>3405</v>
      </c>
      <c r="D954" s="524" t="s">
        <v>2645</v>
      </c>
      <c r="E954" s="524" t="s">
        <v>3813</v>
      </c>
      <c r="F954" s="757" t="s">
        <v>4947</v>
      </c>
      <c r="G954" s="524"/>
      <c r="H954" s="524"/>
      <c r="I954" s="524"/>
      <c r="J954" s="524"/>
      <c r="K954" s="689">
        <v>47575</v>
      </c>
      <c r="L954" s="537"/>
    </row>
    <row r="955" spans="1:12">
      <c r="A955" s="524">
        <v>946</v>
      </c>
      <c r="B955" s="417" t="s">
        <v>2495</v>
      </c>
      <c r="C955" s="523" t="s">
        <v>488</v>
      </c>
      <c r="D955" s="524" t="s">
        <v>1003</v>
      </c>
      <c r="E955" s="524" t="s">
        <v>3747</v>
      </c>
      <c r="F955" s="524">
        <v>0.2</v>
      </c>
      <c r="G955" s="524"/>
      <c r="H955" s="524"/>
      <c r="I955" s="524"/>
      <c r="J955" s="524"/>
      <c r="K955" s="689">
        <v>45353</v>
      </c>
      <c r="L955" s="537"/>
    </row>
    <row r="956" spans="1:12" ht="39.6">
      <c r="A956" s="524">
        <v>947</v>
      </c>
      <c r="B956" s="414" t="s">
        <v>2496</v>
      </c>
      <c r="C956" s="523" t="s">
        <v>2497</v>
      </c>
      <c r="D956" s="524" t="s">
        <v>2498</v>
      </c>
      <c r="E956" s="524" t="s">
        <v>3726</v>
      </c>
      <c r="F956" s="524">
        <v>0.6</v>
      </c>
      <c r="G956" s="524"/>
      <c r="H956" s="524"/>
      <c r="I956" s="524"/>
      <c r="J956" s="524"/>
      <c r="K956" s="689">
        <v>44893</v>
      </c>
      <c r="L956" s="537"/>
    </row>
    <row r="957" spans="1:12" ht="27">
      <c r="A957" s="524">
        <v>948</v>
      </c>
      <c r="B957" s="487" t="s">
        <v>3507</v>
      </c>
      <c r="C957" s="705" t="s">
        <v>3508</v>
      </c>
      <c r="D957" s="511" t="s">
        <v>1226</v>
      </c>
      <c r="E957" s="501" t="s">
        <v>4162</v>
      </c>
      <c r="F957" s="767" t="s">
        <v>4877</v>
      </c>
      <c r="G957" s="524"/>
      <c r="H957" s="524"/>
      <c r="I957" s="524"/>
      <c r="J957" s="524"/>
      <c r="K957" s="689">
        <v>47233</v>
      </c>
      <c r="L957" s="537"/>
    </row>
    <row r="958" spans="1:12">
      <c r="A958" s="524">
        <v>949</v>
      </c>
      <c r="B958" s="507" t="s">
        <v>4948</v>
      </c>
      <c r="C958" s="705" t="s">
        <v>665</v>
      </c>
      <c r="D958" s="511" t="s">
        <v>1226</v>
      </c>
      <c r="E958" s="501" t="s">
        <v>3776</v>
      </c>
      <c r="F958" s="767" t="s">
        <v>4949</v>
      </c>
      <c r="G958" s="524"/>
      <c r="H958" s="524"/>
      <c r="I958" s="524"/>
      <c r="J958" s="524"/>
      <c r="K958" s="689">
        <v>47763</v>
      </c>
      <c r="L958" s="537"/>
    </row>
    <row r="959" spans="1:12">
      <c r="A959" s="524">
        <v>950</v>
      </c>
      <c r="B959" s="414" t="s">
        <v>2499</v>
      </c>
      <c r="C959" s="523" t="s">
        <v>418</v>
      </c>
      <c r="D959" s="524" t="s">
        <v>996</v>
      </c>
      <c r="E959" s="524" t="s">
        <v>4163</v>
      </c>
      <c r="F959" s="524">
        <v>0.04</v>
      </c>
      <c r="G959" s="524"/>
      <c r="H959" s="524"/>
      <c r="I959" s="524"/>
      <c r="J959" s="524"/>
      <c r="K959" s="689">
        <v>44968</v>
      </c>
      <c r="L959" s="537"/>
    </row>
    <row r="960" spans="1:12" ht="26.4">
      <c r="A960" s="524">
        <v>951</v>
      </c>
      <c r="B960" s="414" t="s">
        <v>2500</v>
      </c>
      <c r="C960" s="523" t="s">
        <v>841</v>
      </c>
      <c r="D960" s="524" t="s">
        <v>842</v>
      </c>
      <c r="E960" s="524" t="s">
        <v>3770</v>
      </c>
      <c r="F960" s="757" t="s">
        <v>2607</v>
      </c>
      <c r="G960" s="524"/>
      <c r="H960" s="524"/>
      <c r="I960" s="524"/>
      <c r="J960" s="524"/>
      <c r="K960" s="689">
        <v>44714</v>
      </c>
      <c r="L960" s="537"/>
    </row>
    <row r="961" spans="1:12" ht="39.6">
      <c r="A961" s="524">
        <v>952</v>
      </c>
      <c r="B961" s="414" t="s">
        <v>4164</v>
      </c>
      <c r="C961" s="523" t="s">
        <v>488</v>
      </c>
      <c r="D961" s="524" t="s">
        <v>877</v>
      </c>
      <c r="E961" s="524" t="s">
        <v>3861</v>
      </c>
      <c r="F961" s="524">
        <v>1.5</v>
      </c>
      <c r="G961" s="524"/>
      <c r="H961" s="524"/>
      <c r="I961" s="524"/>
      <c r="J961" s="524"/>
      <c r="K961" s="689">
        <v>45437</v>
      </c>
      <c r="L961" s="537"/>
    </row>
    <row r="962" spans="1:12" ht="26.4">
      <c r="A962" s="524">
        <v>953</v>
      </c>
      <c r="B962" s="490" t="s">
        <v>4165</v>
      </c>
      <c r="C962" s="725" t="s">
        <v>1191</v>
      </c>
      <c r="D962" s="726" t="s">
        <v>904</v>
      </c>
      <c r="E962" s="768" t="s">
        <v>4166</v>
      </c>
      <c r="F962" s="726">
        <v>1</v>
      </c>
      <c r="G962" s="524"/>
      <c r="H962" s="524"/>
      <c r="I962" s="524"/>
      <c r="J962" s="524"/>
      <c r="K962" s="689">
        <v>45255</v>
      </c>
      <c r="L962" s="537"/>
    </row>
    <row r="963" spans="1:12" ht="26.4">
      <c r="A963" s="524">
        <v>954</v>
      </c>
      <c r="B963" s="414" t="s">
        <v>2501</v>
      </c>
      <c r="C963" s="523" t="s">
        <v>665</v>
      </c>
      <c r="D963" s="524" t="s">
        <v>945</v>
      </c>
      <c r="E963" s="524" t="s">
        <v>4167</v>
      </c>
      <c r="F963" s="524">
        <v>1.4999999999999999E-2</v>
      </c>
      <c r="G963" s="524"/>
      <c r="H963" s="524"/>
      <c r="I963" s="524"/>
      <c r="J963" s="524"/>
      <c r="K963" s="689">
        <v>45255</v>
      </c>
      <c r="L963" s="537"/>
    </row>
    <row r="964" spans="1:12" ht="39.6">
      <c r="A964" s="524">
        <v>955</v>
      </c>
      <c r="B964" s="414" t="s">
        <v>2502</v>
      </c>
      <c r="C964" s="523" t="s">
        <v>347</v>
      </c>
      <c r="D964" s="524" t="s">
        <v>1158</v>
      </c>
      <c r="E964" s="524" t="s">
        <v>3861</v>
      </c>
      <c r="F964" s="757" t="s">
        <v>2533</v>
      </c>
      <c r="G964" s="524"/>
      <c r="H964" s="524"/>
      <c r="I964" s="524"/>
      <c r="J964" s="524"/>
      <c r="K964" s="769">
        <v>45396</v>
      </c>
      <c r="L964" s="537"/>
    </row>
    <row r="965" spans="1:12" ht="26.4">
      <c r="A965" s="524">
        <v>956</v>
      </c>
      <c r="B965" s="479" t="s">
        <v>4168</v>
      </c>
      <c r="C965" s="693" t="s">
        <v>1095</v>
      </c>
      <c r="D965" s="694" t="s">
        <v>1226</v>
      </c>
      <c r="E965" s="694" t="s">
        <v>3863</v>
      </c>
      <c r="F965" s="694">
        <v>1.4999999999999999E-2</v>
      </c>
      <c r="G965" s="524"/>
      <c r="H965" s="524"/>
      <c r="I965" s="524"/>
      <c r="J965" s="524"/>
      <c r="K965" s="689">
        <v>45959</v>
      </c>
      <c r="L965" s="537"/>
    </row>
    <row r="966" spans="1:12" ht="39.6">
      <c r="A966" s="524">
        <v>957</v>
      </c>
      <c r="B966" s="414" t="s">
        <v>2504</v>
      </c>
      <c r="C966" s="523" t="s">
        <v>951</v>
      </c>
      <c r="D966" s="524" t="s">
        <v>892</v>
      </c>
      <c r="E966" s="524" t="s">
        <v>3861</v>
      </c>
      <c r="F966" s="757" t="s">
        <v>4950</v>
      </c>
      <c r="G966" s="524"/>
      <c r="H966" s="524"/>
      <c r="I966" s="524"/>
      <c r="J966" s="524"/>
      <c r="K966" s="689">
        <v>45396</v>
      </c>
      <c r="L966" s="537"/>
    </row>
    <row r="967" spans="1:12" ht="26.4">
      <c r="A967" s="524">
        <v>958</v>
      </c>
      <c r="B967" s="414" t="s">
        <v>2505</v>
      </c>
      <c r="C967" s="523" t="s">
        <v>850</v>
      </c>
      <c r="D967" s="524" t="s">
        <v>919</v>
      </c>
      <c r="E967" s="524" t="s">
        <v>3770</v>
      </c>
      <c r="F967" s="757" t="s">
        <v>4951</v>
      </c>
      <c r="G967" s="524"/>
      <c r="H967" s="524"/>
      <c r="I967" s="524"/>
      <c r="J967" s="524"/>
      <c r="K967" s="689">
        <v>45332</v>
      </c>
      <c r="L967" s="537"/>
    </row>
    <row r="968" spans="1:12" ht="26.4">
      <c r="A968" s="524">
        <v>959</v>
      </c>
      <c r="B968" s="414" t="s">
        <v>2506</v>
      </c>
      <c r="C968" s="523" t="s">
        <v>318</v>
      </c>
      <c r="D968" s="524" t="s">
        <v>1010</v>
      </c>
      <c r="E968" s="524" t="s">
        <v>3863</v>
      </c>
      <c r="F968" s="757" t="s">
        <v>2607</v>
      </c>
      <c r="G968" s="524"/>
      <c r="H968" s="524"/>
      <c r="I968" s="524"/>
      <c r="J968" s="524"/>
      <c r="K968" s="689">
        <v>45703</v>
      </c>
      <c r="L968" s="537"/>
    </row>
    <row r="969" spans="1:12" ht="26.4">
      <c r="A969" s="524">
        <v>960</v>
      </c>
      <c r="B969" s="414" t="s">
        <v>2507</v>
      </c>
      <c r="C969" s="523" t="s">
        <v>958</v>
      </c>
      <c r="D969" s="524" t="s">
        <v>959</v>
      </c>
      <c r="E969" s="524" t="s">
        <v>3849</v>
      </c>
      <c r="F969" s="524">
        <v>0.5</v>
      </c>
      <c r="G969" s="524"/>
      <c r="H969" s="524"/>
      <c r="I969" s="524"/>
      <c r="J969" s="524"/>
      <c r="K969" s="689">
        <v>45079</v>
      </c>
      <c r="L969" s="537"/>
    </row>
    <row r="970" spans="1:12" ht="26.4">
      <c r="A970" s="524">
        <v>961</v>
      </c>
      <c r="B970" s="690" t="s">
        <v>861</v>
      </c>
      <c r="C970" s="523" t="s">
        <v>318</v>
      </c>
      <c r="D970" s="524" t="s">
        <v>844</v>
      </c>
      <c r="E970" s="524" t="s">
        <v>4169</v>
      </c>
      <c r="F970" s="524">
        <v>0.5</v>
      </c>
      <c r="G970" s="524"/>
      <c r="H970" s="524"/>
      <c r="I970" s="524"/>
      <c r="J970" s="524"/>
      <c r="K970" s="689">
        <v>47399</v>
      </c>
      <c r="L970" s="537"/>
    </row>
    <row r="971" spans="1:12" ht="26.4">
      <c r="A971" s="524">
        <v>962</v>
      </c>
      <c r="B971" s="714" t="s">
        <v>3181</v>
      </c>
      <c r="C971" s="693" t="s">
        <v>3182</v>
      </c>
      <c r="D971" s="694" t="s">
        <v>3183</v>
      </c>
      <c r="E971" s="694" t="s">
        <v>3750</v>
      </c>
      <c r="F971" s="694">
        <v>0.3</v>
      </c>
      <c r="G971" s="524"/>
      <c r="H971" s="524"/>
      <c r="I971" s="524"/>
      <c r="J971" s="524"/>
      <c r="K971" s="689">
        <v>46006</v>
      </c>
      <c r="L971" s="537"/>
    </row>
    <row r="972" spans="1:12">
      <c r="A972" s="524">
        <v>963</v>
      </c>
      <c r="B972" s="690" t="s">
        <v>863</v>
      </c>
      <c r="C972" s="523" t="s">
        <v>1024</v>
      </c>
      <c r="D972" s="524" t="s">
        <v>1269</v>
      </c>
      <c r="E972" s="524" t="s">
        <v>3729</v>
      </c>
      <c r="F972" s="524">
        <v>0.4</v>
      </c>
      <c r="G972" s="524"/>
      <c r="H972" s="524"/>
      <c r="I972" s="524"/>
      <c r="J972" s="524"/>
      <c r="K972" s="692">
        <v>47148</v>
      </c>
      <c r="L972" s="537"/>
    </row>
    <row r="973" spans="1:12">
      <c r="A973" s="524">
        <v>964</v>
      </c>
      <c r="B973" s="417" t="s">
        <v>2508</v>
      </c>
      <c r="C973" s="523" t="s">
        <v>435</v>
      </c>
      <c r="D973" s="524" t="s">
        <v>862</v>
      </c>
      <c r="E973" s="524" t="s">
        <v>3729</v>
      </c>
      <c r="F973" s="524">
        <v>1</v>
      </c>
      <c r="G973" s="524"/>
      <c r="H973" s="524"/>
      <c r="I973" s="524"/>
      <c r="J973" s="524"/>
      <c r="K973" s="689">
        <v>47148</v>
      </c>
      <c r="L973" s="537"/>
    </row>
    <row r="974" spans="1:12">
      <c r="A974" s="524">
        <v>965</v>
      </c>
      <c r="B974" s="414" t="s">
        <v>864</v>
      </c>
      <c r="C974" s="523" t="s">
        <v>435</v>
      </c>
      <c r="D974" s="524" t="s">
        <v>862</v>
      </c>
      <c r="E974" s="524" t="s">
        <v>3740</v>
      </c>
      <c r="F974" s="524">
        <v>0.5</v>
      </c>
      <c r="G974" s="524"/>
      <c r="H974" s="524"/>
      <c r="I974" s="524"/>
      <c r="J974" s="524"/>
      <c r="K974" s="689">
        <v>46787</v>
      </c>
      <c r="L974" s="537"/>
    </row>
    <row r="975" spans="1:12" ht="26.4">
      <c r="A975" s="524">
        <v>966</v>
      </c>
      <c r="B975" s="479" t="s">
        <v>4952</v>
      </c>
      <c r="C975" s="693" t="s">
        <v>3547</v>
      </c>
      <c r="D975" s="694" t="s">
        <v>3201</v>
      </c>
      <c r="E975" s="694" t="s">
        <v>4953</v>
      </c>
      <c r="F975" s="694">
        <v>1.4</v>
      </c>
      <c r="G975" s="524"/>
      <c r="H975" s="524"/>
      <c r="I975" s="524"/>
      <c r="J975" s="524"/>
      <c r="K975" s="689">
        <v>44479</v>
      </c>
      <c r="L975" s="537"/>
    </row>
    <row r="976" spans="1:12">
      <c r="A976" s="524">
        <v>967</v>
      </c>
      <c r="B976" s="414" t="s">
        <v>2509</v>
      </c>
      <c r="C976" s="523" t="s">
        <v>896</v>
      </c>
      <c r="D976" s="524" t="s">
        <v>897</v>
      </c>
      <c r="E976" s="524" t="s">
        <v>4170</v>
      </c>
      <c r="F976" s="524">
        <v>1.3</v>
      </c>
      <c r="G976" s="524"/>
      <c r="H976" s="524"/>
      <c r="I976" s="524"/>
      <c r="J976" s="524"/>
      <c r="K976" s="689">
        <v>44893</v>
      </c>
      <c r="L976" s="537"/>
    </row>
    <row r="977" spans="1:12" ht="26.4">
      <c r="A977" s="524">
        <v>968</v>
      </c>
      <c r="B977" s="417" t="s">
        <v>866</v>
      </c>
      <c r="C977" s="523" t="s">
        <v>665</v>
      </c>
      <c r="D977" s="524" t="s">
        <v>867</v>
      </c>
      <c r="E977" s="524" t="s">
        <v>4171</v>
      </c>
      <c r="F977" s="524"/>
      <c r="G977" s="524"/>
      <c r="H977" s="524"/>
      <c r="I977" s="524"/>
      <c r="J977" s="524"/>
      <c r="K977" s="689">
        <v>47520</v>
      </c>
      <c r="L977" s="537"/>
    </row>
    <row r="978" spans="1:12" ht="26.4">
      <c r="A978" s="524">
        <v>969</v>
      </c>
      <c r="B978" s="414" t="s">
        <v>4172</v>
      </c>
      <c r="C978" s="523" t="s">
        <v>1093</v>
      </c>
      <c r="D978" s="524" t="s">
        <v>959</v>
      </c>
      <c r="E978" s="524" t="s">
        <v>3996</v>
      </c>
      <c r="F978" s="524">
        <v>0.5</v>
      </c>
      <c r="G978" s="524"/>
      <c r="H978" s="524"/>
      <c r="I978" s="524"/>
      <c r="J978" s="524"/>
      <c r="K978" s="692">
        <v>44230</v>
      </c>
      <c r="L978" s="537"/>
    </row>
    <row r="979" spans="1:12">
      <c r="A979" s="524">
        <v>970</v>
      </c>
      <c r="B979" s="479" t="s">
        <v>3184</v>
      </c>
      <c r="C979" s="693" t="s">
        <v>3185</v>
      </c>
      <c r="D979" s="694" t="s">
        <v>3186</v>
      </c>
      <c r="E979" s="694" t="s">
        <v>4173</v>
      </c>
      <c r="F979" s="694">
        <v>0.4</v>
      </c>
      <c r="G979" s="524"/>
      <c r="H979" s="524"/>
      <c r="I979" s="524"/>
      <c r="J979" s="524"/>
      <c r="K979" s="689">
        <v>46014</v>
      </c>
      <c r="L979" s="537"/>
    </row>
    <row r="980" spans="1:12" ht="26.4">
      <c r="A980" s="524">
        <v>971</v>
      </c>
      <c r="B980" s="690" t="s">
        <v>2510</v>
      </c>
      <c r="C980" s="523" t="s">
        <v>338</v>
      </c>
      <c r="D980" s="524" t="s">
        <v>991</v>
      </c>
      <c r="E980" s="524" t="s">
        <v>3856</v>
      </c>
      <c r="F980" s="524">
        <v>0.03</v>
      </c>
      <c r="G980" s="524"/>
      <c r="H980" s="524"/>
      <c r="I980" s="524"/>
      <c r="J980" s="524"/>
      <c r="K980" s="689">
        <v>45079</v>
      </c>
      <c r="L980" s="537"/>
    </row>
    <row r="981" spans="1:12">
      <c r="A981" s="524">
        <v>972</v>
      </c>
      <c r="B981" s="690" t="s">
        <v>868</v>
      </c>
      <c r="C981" s="523" t="s">
        <v>869</v>
      </c>
      <c r="D981" s="524" t="s">
        <v>870</v>
      </c>
      <c r="E981" s="524" t="s">
        <v>4174</v>
      </c>
      <c r="F981" s="524">
        <v>2</v>
      </c>
      <c r="G981" s="524"/>
      <c r="H981" s="524"/>
      <c r="I981" s="524"/>
      <c r="J981" s="524"/>
      <c r="K981" s="689">
        <v>47442</v>
      </c>
      <c r="L981" s="537"/>
    </row>
    <row r="982" spans="1:12">
      <c r="A982" s="524">
        <v>973</v>
      </c>
      <c r="B982" s="417" t="s">
        <v>2511</v>
      </c>
      <c r="C982" s="523" t="s">
        <v>845</v>
      </c>
      <c r="D982" s="524" t="s">
        <v>945</v>
      </c>
      <c r="E982" s="524" t="s">
        <v>4157</v>
      </c>
      <c r="F982" s="524">
        <v>1.4999999999999999E-2</v>
      </c>
      <c r="G982" s="524"/>
      <c r="H982" s="524"/>
      <c r="I982" s="524"/>
      <c r="J982" s="524"/>
      <c r="K982" s="689">
        <v>44656</v>
      </c>
      <c r="L982" s="537"/>
    </row>
    <row r="983" spans="1:12" ht="26.4">
      <c r="A983" s="524">
        <v>974</v>
      </c>
      <c r="B983" s="478" t="s">
        <v>3187</v>
      </c>
      <c r="C983" s="693" t="s">
        <v>3188</v>
      </c>
      <c r="D983" s="694" t="s">
        <v>3189</v>
      </c>
      <c r="E983" s="694" t="s">
        <v>3749</v>
      </c>
      <c r="F983" s="694">
        <v>0.7</v>
      </c>
      <c r="G983" s="524"/>
      <c r="H983" s="524"/>
      <c r="I983" s="524"/>
      <c r="J983" s="524"/>
      <c r="K983" s="689">
        <v>45928</v>
      </c>
      <c r="L983" s="537"/>
    </row>
    <row r="984" spans="1:12" ht="26.4">
      <c r="A984" s="524">
        <v>975</v>
      </c>
      <c r="B984" s="414" t="s">
        <v>2512</v>
      </c>
      <c r="C984" s="523" t="s">
        <v>1212</v>
      </c>
      <c r="D984" s="524" t="s">
        <v>1208</v>
      </c>
      <c r="E984" s="524" t="s">
        <v>3871</v>
      </c>
      <c r="F984" s="524">
        <v>1.4</v>
      </c>
      <c r="G984" s="524"/>
      <c r="H984" s="524"/>
      <c r="I984" s="524"/>
      <c r="J984" s="524"/>
      <c r="K984" s="689">
        <v>44852</v>
      </c>
      <c r="L984" s="537"/>
    </row>
    <row r="985" spans="1:12" ht="26.4">
      <c r="A985" s="524">
        <v>976</v>
      </c>
      <c r="B985" s="414" t="s">
        <v>2513</v>
      </c>
      <c r="C985" s="523" t="s">
        <v>1212</v>
      </c>
      <c r="D985" s="524" t="s">
        <v>2514</v>
      </c>
      <c r="E985" s="524" t="s">
        <v>3823</v>
      </c>
      <c r="F985" s="524">
        <v>1.3</v>
      </c>
      <c r="G985" s="524"/>
      <c r="H985" s="524"/>
      <c r="I985" s="524"/>
      <c r="J985" s="524"/>
      <c r="K985" s="689">
        <v>45840</v>
      </c>
      <c r="L985" s="537"/>
    </row>
    <row r="986" spans="1:12">
      <c r="A986" s="524">
        <v>977</v>
      </c>
      <c r="B986" s="414" t="s">
        <v>871</v>
      </c>
      <c r="C986" s="523" t="s">
        <v>488</v>
      </c>
      <c r="D986" s="524" t="s">
        <v>842</v>
      </c>
      <c r="E986" s="524" t="s">
        <v>4175</v>
      </c>
      <c r="F986" s="524">
        <v>1.5</v>
      </c>
      <c r="G986" s="524"/>
      <c r="H986" s="524"/>
      <c r="I986" s="524"/>
      <c r="J986" s="524"/>
      <c r="K986" s="689">
        <v>44968</v>
      </c>
      <c r="L986" s="537"/>
    </row>
    <row r="987" spans="1:12" ht="26.4">
      <c r="A987" s="524">
        <v>978</v>
      </c>
      <c r="B987" s="414" t="s">
        <v>4954</v>
      </c>
      <c r="C987" s="523" t="s">
        <v>4955</v>
      </c>
      <c r="D987" s="524" t="s">
        <v>4956</v>
      </c>
      <c r="E987" s="524" t="s">
        <v>3770</v>
      </c>
      <c r="F987" s="524">
        <v>40</v>
      </c>
      <c r="G987" s="524"/>
      <c r="H987" s="524"/>
      <c r="I987" s="524"/>
      <c r="J987" s="524"/>
      <c r="K987" s="689">
        <v>47575</v>
      </c>
      <c r="L987" s="537"/>
    </row>
    <row r="988" spans="1:12" ht="26.4">
      <c r="A988" s="524">
        <v>979</v>
      </c>
      <c r="B988" s="414" t="s">
        <v>2515</v>
      </c>
      <c r="C988" s="523" t="s">
        <v>418</v>
      </c>
      <c r="D988" s="524" t="s">
        <v>996</v>
      </c>
      <c r="E988" s="524" t="s">
        <v>3871</v>
      </c>
      <c r="F988" s="524" t="s">
        <v>2516</v>
      </c>
      <c r="G988" s="524"/>
      <c r="H988" s="524"/>
      <c r="I988" s="524"/>
      <c r="J988" s="524"/>
      <c r="K988" s="689">
        <v>45286</v>
      </c>
      <c r="L988" s="537"/>
    </row>
    <row r="989" spans="1:12" ht="26.4">
      <c r="A989" s="524">
        <v>980</v>
      </c>
      <c r="B989" s="414" t="s">
        <v>3509</v>
      </c>
      <c r="C989" s="523" t="s">
        <v>3510</v>
      </c>
      <c r="D989" s="524" t="s">
        <v>3511</v>
      </c>
      <c r="E989" s="524" t="s">
        <v>4177</v>
      </c>
      <c r="F989" s="524">
        <v>2</v>
      </c>
      <c r="G989" s="524"/>
      <c r="H989" s="524"/>
      <c r="I989" s="524"/>
      <c r="J989" s="524"/>
      <c r="K989" s="769">
        <v>46711</v>
      </c>
      <c r="L989" s="537"/>
    </row>
    <row r="990" spans="1:12">
      <c r="A990" s="524">
        <v>981</v>
      </c>
      <c r="B990" s="690" t="s">
        <v>872</v>
      </c>
      <c r="C990" s="523" t="s">
        <v>665</v>
      </c>
      <c r="D990" s="524" t="s">
        <v>865</v>
      </c>
      <c r="E990" s="524" t="s">
        <v>3729</v>
      </c>
      <c r="F990" s="524">
        <v>1.4999999999999999E-2</v>
      </c>
      <c r="G990" s="524"/>
      <c r="H990" s="524"/>
      <c r="I990" s="524"/>
      <c r="J990" s="524"/>
      <c r="K990" s="689">
        <v>47285</v>
      </c>
      <c r="L990" s="537"/>
    </row>
    <row r="991" spans="1:12" ht="26.4">
      <c r="A991" s="524">
        <v>982</v>
      </c>
      <c r="B991" s="414" t="s">
        <v>4178</v>
      </c>
      <c r="C991" s="523" t="s">
        <v>869</v>
      </c>
      <c r="D991" s="524" t="s">
        <v>870</v>
      </c>
      <c r="E991" s="524" t="s">
        <v>4179</v>
      </c>
      <c r="F991" s="524">
        <v>2</v>
      </c>
      <c r="G991" s="524"/>
      <c r="H991" s="524"/>
      <c r="I991" s="524"/>
      <c r="J991" s="524"/>
      <c r="K991" s="689">
        <v>47428</v>
      </c>
      <c r="L991" s="537"/>
    </row>
    <row r="992" spans="1:12" ht="26.4">
      <c r="A992" s="524">
        <v>983</v>
      </c>
      <c r="B992" s="498" t="s">
        <v>4180</v>
      </c>
      <c r="C992" s="725" t="s">
        <v>4181</v>
      </c>
      <c r="D992" s="726" t="s">
        <v>1185</v>
      </c>
      <c r="E992" s="726" t="s">
        <v>3719</v>
      </c>
      <c r="F992" s="726">
        <v>0.3</v>
      </c>
      <c r="G992" s="524"/>
      <c r="H992" s="524"/>
      <c r="I992" s="524"/>
      <c r="J992" s="524"/>
      <c r="K992" s="689">
        <v>47406</v>
      </c>
      <c r="L992" s="537"/>
    </row>
    <row r="993" spans="1:12" ht="26.4">
      <c r="A993" s="524">
        <v>984</v>
      </c>
      <c r="B993" s="498" t="s">
        <v>3512</v>
      </c>
      <c r="C993" s="725" t="s">
        <v>3513</v>
      </c>
      <c r="D993" s="726" t="s">
        <v>1185</v>
      </c>
      <c r="E993" s="726" t="s">
        <v>3719</v>
      </c>
      <c r="F993" s="726">
        <v>0.4</v>
      </c>
      <c r="G993" s="524"/>
      <c r="H993" s="524"/>
      <c r="I993" s="524"/>
      <c r="J993" s="524"/>
      <c r="K993" s="689">
        <v>47203</v>
      </c>
      <c r="L993" s="537"/>
    </row>
    <row r="994" spans="1:12" ht="26.4">
      <c r="A994" s="524">
        <v>985</v>
      </c>
      <c r="B994" s="414" t="s">
        <v>2517</v>
      </c>
      <c r="C994" s="523" t="s">
        <v>2518</v>
      </c>
      <c r="D994" s="524" t="s">
        <v>1185</v>
      </c>
      <c r="E994" s="524" t="s">
        <v>3748</v>
      </c>
      <c r="F994" s="524">
        <v>0.4</v>
      </c>
      <c r="G994" s="524"/>
      <c r="H994" s="524"/>
      <c r="I994" s="524"/>
      <c r="J994" s="524"/>
      <c r="K994" s="692">
        <v>45363</v>
      </c>
      <c r="L994" s="537"/>
    </row>
    <row r="995" spans="1:12">
      <c r="A995" s="524">
        <v>986</v>
      </c>
      <c r="B995" s="414" t="s">
        <v>4182</v>
      </c>
      <c r="C995" s="523" t="s">
        <v>2519</v>
      </c>
      <c r="D995" s="524" t="s">
        <v>2520</v>
      </c>
      <c r="E995" s="524" t="s">
        <v>3729</v>
      </c>
      <c r="F995" s="524">
        <v>1</v>
      </c>
      <c r="G995" s="524"/>
      <c r="H995" s="524"/>
      <c r="I995" s="524"/>
      <c r="J995" s="524"/>
      <c r="K995" s="689">
        <v>44716</v>
      </c>
      <c r="L995" s="537"/>
    </row>
    <row r="996" spans="1:12" ht="26.4">
      <c r="A996" s="524">
        <v>987</v>
      </c>
      <c r="B996" s="478" t="s">
        <v>3190</v>
      </c>
      <c r="C996" s="693" t="s">
        <v>1245</v>
      </c>
      <c r="D996" s="694" t="s">
        <v>2747</v>
      </c>
      <c r="E996" s="694" t="s">
        <v>4140</v>
      </c>
      <c r="F996" s="767" t="s">
        <v>2607</v>
      </c>
      <c r="G996" s="524"/>
      <c r="H996" s="524"/>
      <c r="I996" s="524"/>
      <c r="J996" s="524"/>
      <c r="K996" s="689">
        <v>46105</v>
      </c>
      <c r="L996" s="537"/>
    </row>
    <row r="997" spans="1:12" ht="26.4">
      <c r="A997" s="524">
        <v>988</v>
      </c>
      <c r="B997" s="414" t="s">
        <v>874</v>
      </c>
      <c r="C997" s="523" t="s">
        <v>414</v>
      </c>
      <c r="D997" s="524" t="s">
        <v>2521</v>
      </c>
      <c r="E997" s="524" t="s">
        <v>3804</v>
      </c>
      <c r="F997" s="524">
        <v>0.75</v>
      </c>
      <c r="G997" s="524"/>
      <c r="H997" s="524"/>
      <c r="I997" s="524"/>
      <c r="J997" s="524"/>
      <c r="K997" s="689">
        <v>45469</v>
      </c>
      <c r="L997" s="537"/>
    </row>
    <row r="998" spans="1:12">
      <c r="A998" s="524">
        <v>989</v>
      </c>
      <c r="B998" s="690" t="s">
        <v>876</v>
      </c>
      <c r="C998" s="523" t="s">
        <v>488</v>
      </c>
      <c r="D998" s="524" t="s">
        <v>877</v>
      </c>
      <c r="E998" s="524" t="s">
        <v>3815</v>
      </c>
      <c r="F998" s="524">
        <v>1.5</v>
      </c>
      <c r="G998" s="524"/>
      <c r="H998" s="524"/>
      <c r="I998" s="524"/>
      <c r="J998" s="524"/>
      <c r="K998" s="689">
        <v>47397</v>
      </c>
      <c r="L998" s="537"/>
    </row>
    <row r="999" spans="1:12" ht="26.4">
      <c r="A999" s="524">
        <v>990</v>
      </c>
      <c r="B999" s="414" t="s">
        <v>878</v>
      </c>
      <c r="C999" s="523" t="s">
        <v>879</v>
      </c>
      <c r="D999" s="524" t="s">
        <v>880</v>
      </c>
      <c r="E999" s="524" t="s">
        <v>3856</v>
      </c>
      <c r="F999" s="524">
        <v>0.02</v>
      </c>
      <c r="G999" s="524"/>
      <c r="H999" s="524"/>
      <c r="I999" s="524"/>
      <c r="J999" s="524"/>
      <c r="K999" s="689">
        <v>47652</v>
      </c>
      <c r="L999" s="537"/>
    </row>
    <row r="1000" spans="1:12" ht="26.4">
      <c r="A1000" s="524">
        <v>991</v>
      </c>
      <c r="B1000" s="414" t="s">
        <v>881</v>
      </c>
      <c r="C1000" s="523" t="s">
        <v>882</v>
      </c>
      <c r="D1000" s="524" t="s">
        <v>877</v>
      </c>
      <c r="E1000" s="524" t="s">
        <v>4183</v>
      </c>
      <c r="F1000" s="524">
        <v>1.5</v>
      </c>
      <c r="G1000" s="524"/>
      <c r="H1000" s="524"/>
      <c r="I1000" s="524"/>
      <c r="J1000" s="524"/>
      <c r="K1000" s="689">
        <v>44667</v>
      </c>
      <c r="L1000" s="537"/>
    </row>
    <row r="1001" spans="1:12" ht="26.4">
      <c r="A1001" s="524">
        <v>992</v>
      </c>
      <c r="B1001" s="414" t="s">
        <v>3191</v>
      </c>
      <c r="C1001" s="523" t="s">
        <v>3192</v>
      </c>
      <c r="D1001" s="524" t="s">
        <v>3193</v>
      </c>
      <c r="E1001" s="524" t="s">
        <v>3726</v>
      </c>
      <c r="F1001" s="524">
        <v>0.6</v>
      </c>
      <c r="G1001" s="524"/>
      <c r="H1001" s="524"/>
      <c r="I1001" s="524"/>
      <c r="J1001" s="524"/>
      <c r="K1001" s="689">
        <v>46269</v>
      </c>
      <c r="L1001" s="537"/>
    </row>
    <row r="1002" spans="1:12" ht="26.4">
      <c r="A1002" s="524">
        <v>993</v>
      </c>
      <c r="B1002" s="770" t="s">
        <v>4184</v>
      </c>
      <c r="C1002" s="725" t="s">
        <v>4185</v>
      </c>
      <c r="D1002" s="726" t="s">
        <v>1185</v>
      </c>
      <c r="E1002" s="726" t="s">
        <v>3776</v>
      </c>
      <c r="F1002" s="726">
        <v>0.3</v>
      </c>
      <c r="G1002" s="524"/>
      <c r="H1002" s="524"/>
      <c r="I1002" s="524"/>
      <c r="J1002" s="524"/>
      <c r="K1002" s="689">
        <v>47739</v>
      </c>
      <c r="L1002" s="537"/>
    </row>
    <row r="1003" spans="1:12" ht="26.4">
      <c r="A1003" s="524">
        <v>994</v>
      </c>
      <c r="B1003" s="490" t="s">
        <v>4957</v>
      </c>
      <c r="C1003" s="725" t="s">
        <v>4958</v>
      </c>
      <c r="D1003" s="726" t="s">
        <v>4959</v>
      </c>
      <c r="E1003" s="726" t="s">
        <v>3776</v>
      </c>
      <c r="F1003" s="726">
        <v>0.5</v>
      </c>
      <c r="G1003" s="524"/>
      <c r="H1003" s="524"/>
      <c r="I1003" s="524"/>
      <c r="J1003" s="524"/>
      <c r="K1003" s="689">
        <v>47641</v>
      </c>
      <c r="L1003" s="537"/>
    </row>
    <row r="1004" spans="1:12">
      <c r="A1004" s="524">
        <v>995</v>
      </c>
      <c r="B1004" s="690" t="s">
        <v>883</v>
      </c>
      <c r="C1004" s="523" t="s">
        <v>884</v>
      </c>
      <c r="D1004" s="524" t="s">
        <v>885</v>
      </c>
      <c r="E1004" s="524" t="s">
        <v>3773</v>
      </c>
      <c r="F1004" s="524">
        <v>0.3</v>
      </c>
      <c r="G1004" s="524"/>
      <c r="H1004" s="524"/>
      <c r="I1004" s="524"/>
      <c r="J1004" s="524"/>
      <c r="K1004" s="689">
        <v>45363</v>
      </c>
      <c r="L1004" s="537"/>
    </row>
    <row r="1005" spans="1:12" ht="52.8">
      <c r="A1005" s="524">
        <v>996</v>
      </c>
      <c r="B1005" s="414" t="s">
        <v>2522</v>
      </c>
      <c r="C1005" s="523" t="s">
        <v>2523</v>
      </c>
      <c r="D1005" s="524" t="s">
        <v>2524</v>
      </c>
      <c r="E1005" s="524" t="s">
        <v>3875</v>
      </c>
      <c r="F1005" s="524">
        <v>0.3</v>
      </c>
      <c r="G1005" s="524"/>
      <c r="H1005" s="524"/>
      <c r="I1005" s="524"/>
      <c r="J1005" s="524"/>
      <c r="K1005" s="721">
        <v>45089</v>
      </c>
      <c r="L1005" s="537"/>
    </row>
    <row r="1006" spans="1:12">
      <c r="A1006" s="524">
        <v>997</v>
      </c>
      <c r="B1006" s="361" t="s">
        <v>3194</v>
      </c>
      <c r="C1006" s="755" t="s">
        <v>488</v>
      </c>
      <c r="D1006" s="756" t="s">
        <v>1003</v>
      </c>
      <c r="E1006" s="756" t="s">
        <v>4057</v>
      </c>
      <c r="F1006" s="756">
        <v>0.2</v>
      </c>
      <c r="G1006" s="524"/>
      <c r="H1006" s="524"/>
      <c r="I1006" s="524"/>
      <c r="J1006" s="524"/>
      <c r="K1006" s="689">
        <v>45678</v>
      </c>
      <c r="L1006" s="537"/>
    </row>
    <row r="1007" spans="1:12">
      <c r="A1007" s="524">
        <v>998</v>
      </c>
      <c r="B1007" s="690" t="s">
        <v>891</v>
      </c>
      <c r="C1007" s="523" t="s">
        <v>488</v>
      </c>
      <c r="D1007" s="524" t="s">
        <v>892</v>
      </c>
      <c r="E1007" s="524" t="s">
        <v>3709</v>
      </c>
      <c r="F1007" s="524">
        <v>0.15</v>
      </c>
      <c r="G1007" s="524"/>
      <c r="H1007" s="524"/>
      <c r="I1007" s="524"/>
      <c r="J1007" s="524"/>
      <c r="K1007" s="689">
        <v>46039</v>
      </c>
      <c r="L1007" s="537"/>
    </row>
    <row r="1008" spans="1:12" ht="26.4">
      <c r="A1008" s="524">
        <v>999</v>
      </c>
      <c r="B1008" s="414" t="s">
        <v>3514</v>
      </c>
      <c r="C1008" s="523" t="s">
        <v>488</v>
      </c>
      <c r="D1008" s="524" t="s">
        <v>877</v>
      </c>
      <c r="E1008" s="524" t="s">
        <v>3781</v>
      </c>
      <c r="F1008" s="524">
        <v>1.5</v>
      </c>
      <c r="G1008" s="524"/>
      <c r="H1008" s="524"/>
      <c r="I1008" s="524"/>
      <c r="J1008" s="524"/>
      <c r="K1008" s="689">
        <v>46593</v>
      </c>
      <c r="L1008" s="537"/>
    </row>
    <row r="1009" spans="1:12" ht="26.4">
      <c r="A1009" s="524">
        <v>1000</v>
      </c>
      <c r="B1009" s="714" t="s">
        <v>4186</v>
      </c>
      <c r="C1009" s="693" t="s">
        <v>411</v>
      </c>
      <c r="D1009" s="694" t="s">
        <v>4187</v>
      </c>
      <c r="E1009" s="694" t="s">
        <v>3726</v>
      </c>
      <c r="F1009" s="694">
        <v>2.5</v>
      </c>
      <c r="G1009" s="524"/>
      <c r="H1009" s="524"/>
      <c r="I1009" s="524"/>
      <c r="J1009" s="524"/>
      <c r="K1009" s="689">
        <v>46007</v>
      </c>
      <c r="L1009" s="537"/>
    </row>
    <row r="1010" spans="1:12">
      <c r="A1010" s="524">
        <v>1001</v>
      </c>
      <c r="B1010" s="417" t="s">
        <v>4188</v>
      </c>
      <c r="C1010" s="523" t="s">
        <v>429</v>
      </c>
      <c r="D1010" s="524" t="s">
        <v>4189</v>
      </c>
      <c r="E1010" s="524" t="s">
        <v>3813</v>
      </c>
      <c r="F1010" s="524">
        <v>1.5</v>
      </c>
      <c r="G1010" s="524"/>
      <c r="H1010" s="524"/>
      <c r="I1010" s="524"/>
      <c r="J1010" s="524"/>
      <c r="K1010" s="721">
        <v>47406</v>
      </c>
      <c r="L1010" s="537"/>
    </row>
    <row r="1011" spans="1:12" ht="52.8">
      <c r="A1011" s="524">
        <v>1002</v>
      </c>
      <c r="B1011" s="690" t="s">
        <v>895</v>
      </c>
      <c r="C1011" s="523" t="s">
        <v>896</v>
      </c>
      <c r="D1011" s="524" t="s">
        <v>2525</v>
      </c>
      <c r="E1011" s="524" t="s">
        <v>4190</v>
      </c>
      <c r="F1011" s="524">
        <v>1.3</v>
      </c>
      <c r="G1011" s="524"/>
      <c r="H1011" s="524"/>
      <c r="I1011" s="524"/>
      <c r="J1011" s="524"/>
      <c r="K1011" s="689">
        <v>45072</v>
      </c>
      <c r="L1011" s="537"/>
    </row>
    <row r="1012" spans="1:12" ht="39.6">
      <c r="A1012" s="524">
        <v>1003</v>
      </c>
      <c r="B1012" s="414" t="s">
        <v>888</v>
      </c>
      <c r="C1012" s="523" t="s">
        <v>889</v>
      </c>
      <c r="D1012" s="524" t="s">
        <v>890</v>
      </c>
      <c r="E1012" s="524" t="s">
        <v>3827</v>
      </c>
      <c r="F1012" s="524">
        <v>0.75</v>
      </c>
      <c r="G1012" s="524"/>
      <c r="H1012" s="524"/>
      <c r="I1012" s="524"/>
      <c r="J1012" s="524"/>
      <c r="K1012" s="689">
        <v>47268</v>
      </c>
      <c r="L1012" s="537"/>
    </row>
    <row r="1013" spans="1:12">
      <c r="A1013" s="524">
        <v>1004</v>
      </c>
      <c r="B1013" s="414" t="s">
        <v>4191</v>
      </c>
      <c r="C1013" s="523" t="s">
        <v>886</v>
      </c>
      <c r="D1013" s="524" t="s">
        <v>887</v>
      </c>
      <c r="E1013" s="524" t="s">
        <v>4192</v>
      </c>
      <c r="F1013" s="524">
        <v>1</v>
      </c>
      <c r="G1013" s="524"/>
      <c r="H1013" s="524"/>
      <c r="I1013" s="524"/>
      <c r="J1013" s="524"/>
      <c r="K1013" s="689">
        <v>47176</v>
      </c>
      <c r="L1013" s="537"/>
    </row>
    <row r="1014" spans="1:12" ht="39.6">
      <c r="A1014" s="524">
        <v>1005</v>
      </c>
      <c r="B1014" s="414" t="s">
        <v>2526</v>
      </c>
      <c r="C1014" s="523" t="s">
        <v>665</v>
      </c>
      <c r="D1014" s="524" t="s">
        <v>945</v>
      </c>
      <c r="E1014" s="524" t="s">
        <v>4076</v>
      </c>
      <c r="F1014" s="524">
        <v>1.4999999999999999E-2</v>
      </c>
      <c r="G1014" s="524"/>
      <c r="H1014" s="524"/>
      <c r="I1014" s="524"/>
      <c r="J1014" s="524"/>
      <c r="K1014" s="689">
        <v>45114</v>
      </c>
      <c r="L1014" s="537"/>
    </row>
    <row r="1015" spans="1:12" ht="26.4">
      <c r="A1015" s="524">
        <v>1006</v>
      </c>
      <c r="B1015" s="498" t="s">
        <v>4193</v>
      </c>
      <c r="C1015" s="725" t="s">
        <v>850</v>
      </c>
      <c r="D1015" s="726" t="s">
        <v>877</v>
      </c>
      <c r="E1015" s="726" t="s">
        <v>3736</v>
      </c>
      <c r="F1015" s="726">
        <v>1.5</v>
      </c>
      <c r="G1015" s="524"/>
      <c r="H1015" s="524"/>
      <c r="I1015" s="524"/>
      <c r="J1015" s="524"/>
      <c r="K1015" s="689">
        <v>44287</v>
      </c>
      <c r="L1015" s="537"/>
    </row>
    <row r="1016" spans="1:12" ht="66">
      <c r="A1016" s="524">
        <v>1007</v>
      </c>
      <c r="B1016" s="490" t="s">
        <v>4960</v>
      </c>
      <c r="C1016" s="725" t="s">
        <v>488</v>
      </c>
      <c r="D1016" s="726" t="s">
        <v>877</v>
      </c>
      <c r="E1016" s="726" t="s">
        <v>4961</v>
      </c>
      <c r="F1016" s="726">
        <v>1.5</v>
      </c>
      <c r="G1016" s="524"/>
      <c r="H1016" s="524"/>
      <c r="I1016" s="524"/>
      <c r="J1016" s="524"/>
      <c r="K1016" s="689">
        <v>47809</v>
      </c>
      <c r="L1016" s="537"/>
    </row>
    <row r="1017" spans="1:12" ht="39.6">
      <c r="A1017" s="524">
        <v>1008</v>
      </c>
      <c r="B1017" s="414" t="s">
        <v>3195</v>
      </c>
      <c r="C1017" s="523" t="s">
        <v>488</v>
      </c>
      <c r="D1017" s="524" t="s">
        <v>877</v>
      </c>
      <c r="E1017" s="524" t="s">
        <v>3939</v>
      </c>
      <c r="F1017" s="524">
        <v>1.5</v>
      </c>
      <c r="G1017" s="524"/>
      <c r="H1017" s="524"/>
      <c r="I1017" s="524"/>
      <c r="J1017" s="524"/>
      <c r="K1017" s="706">
        <v>46118</v>
      </c>
      <c r="L1017" s="537"/>
    </row>
    <row r="1018" spans="1:12">
      <c r="A1018" s="524">
        <v>1009</v>
      </c>
      <c r="B1018" s="414" t="s">
        <v>4194</v>
      </c>
      <c r="C1018" s="523" t="s">
        <v>488</v>
      </c>
      <c r="D1018" s="524" t="s">
        <v>877</v>
      </c>
      <c r="E1018" s="524" t="s">
        <v>4195</v>
      </c>
      <c r="F1018" s="524">
        <v>1.5</v>
      </c>
      <c r="G1018" s="524"/>
      <c r="H1018" s="524"/>
      <c r="I1018" s="524"/>
      <c r="J1018" s="524"/>
      <c r="K1018" s="689">
        <v>47149</v>
      </c>
      <c r="L1018" s="537"/>
    </row>
    <row r="1019" spans="1:12">
      <c r="A1019" s="524">
        <v>1010</v>
      </c>
      <c r="B1019" s="414" t="s">
        <v>893</v>
      </c>
      <c r="C1019" s="523" t="s">
        <v>488</v>
      </c>
      <c r="D1019" s="524" t="s">
        <v>894</v>
      </c>
      <c r="E1019" s="524" t="s">
        <v>4196</v>
      </c>
      <c r="F1019" s="524">
        <v>1.5</v>
      </c>
      <c r="G1019" s="524"/>
      <c r="H1019" s="524"/>
      <c r="I1019" s="524"/>
      <c r="J1019" s="524"/>
      <c r="K1019" s="689">
        <v>47669</v>
      </c>
      <c r="L1019" s="537"/>
    </row>
    <row r="1020" spans="1:12" ht="26.4">
      <c r="A1020" s="524">
        <v>1011</v>
      </c>
      <c r="B1020" s="414" t="s">
        <v>2527</v>
      </c>
      <c r="C1020" s="523" t="s">
        <v>488</v>
      </c>
      <c r="D1020" s="524" t="s">
        <v>877</v>
      </c>
      <c r="E1020" s="524" t="s">
        <v>4197</v>
      </c>
      <c r="F1020" s="524">
        <v>1.5</v>
      </c>
      <c r="G1020" s="524"/>
      <c r="H1020" s="524"/>
      <c r="I1020" s="524"/>
      <c r="J1020" s="524"/>
      <c r="K1020" s="689">
        <v>45074</v>
      </c>
      <c r="L1020" s="537"/>
    </row>
    <row r="1021" spans="1:12">
      <c r="A1021" s="524">
        <v>1012</v>
      </c>
      <c r="B1021" s="417" t="s">
        <v>2528</v>
      </c>
      <c r="C1021" s="523" t="s">
        <v>794</v>
      </c>
      <c r="D1021" s="524" t="s">
        <v>1128</v>
      </c>
      <c r="E1021" s="524" t="s">
        <v>4198</v>
      </c>
      <c r="F1021" s="524">
        <v>0.6</v>
      </c>
      <c r="G1021" s="524"/>
      <c r="H1021" s="524"/>
      <c r="I1021" s="524"/>
      <c r="J1021" s="524"/>
      <c r="K1021" s="689">
        <v>45279</v>
      </c>
      <c r="L1021" s="537"/>
    </row>
    <row r="1022" spans="1:12" ht="26.4">
      <c r="A1022" s="524">
        <v>1013</v>
      </c>
      <c r="B1022" s="690" t="s">
        <v>902</v>
      </c>
      <c r="C1022" s="523" t="s">
        <v>903</v>
      </c>
      <c r="D1022" s="524" t="s">
        <v>904</v>
      </c>
      <c r="E1022" s="524" t="s">
        <v>3980</v>
      </c>
      <c r="F1022" s="524">
        <v>1</v>
      </c>
      <c r="G1022" s="524"/>
      <c r="H1022" s="524"/>
      <c r="I1022" s="524"/>
      <c r="J1022" s="524"/>
      <c r="K1022" s="689">
        <v>44277</v>
      </c>
      <c r="L1022" s="537"/>
    </row>
    <row r="1023" spans="1:12" ht="26.4">
      <c r="A1023" s="524">
        <v>1014</v>
      </c>
      <c r="B1023" s="690" t="s">
        <v>1094</v>
      </c>
      <c r="C1023" s="523" t="s">
        <v>1191</v>
      </c>
      <c r="D1023" s="524" t="s">
        <v>904</v>
      </c>
      <c r="E1023" s="524" t="s">
        <v>3913</v>
      </c>
      <c r="F1023" s="524">
        <v>1</v>
      </c>
      <c r="G1023" s="524"/>
      <c r="H1023" s="524"/>
      <c r="I1023" s="524"/>
      <c r="J1023" s="524"/>
      <c r="K1023" s="692">
        <v>47833</v>
      </c>
      <c r="L1023" s="537"/>
    </row>
    <row r="1024" spans="1:12" ht="26.4">
      <c r="A1024" s="524">
        <v>1015</v>
      </c>
      <c r="B1024" s="690" t="s">
        <v>906</v>
      </c>
      <c r="C1024" s="523" t="s">
        <v>900</v>
      </c>
      <c r="D1024" s="524" t="s">
        <v>901</v>
      </c>
      <c r="E1024" s="524" t="s">
        <v>3726</v>
      </c>
      <c r="F1024" s="524">
        <v>1</v>
      </c>
      <c r="G1024" s="524"/>
      <c r="H1024" s="524"/>
      <c r="I1024" s="524"/>
      <c r="J1024" s="524"/>
      <c r="K1024" s="689">
        <v>46006</v>
      </c>
      <c r="L1024" s="537"/>
    </row>
    <row r="1025" spans="1:12" ht="26.4">
      <c r="A1025" s="524">
        <v>1016</v>
      </c>
      <c r="B1025" s="414" t="s">
        <v>4199</v>
      </c>
      <c r="C1025" s="523" t="s">
        <v>2530</v>
      </c>
      <c r="D1025" s="524" t="s">
        <v>2531</v>
      </c>
      <c r="E1025" s="524" t="s">
        <v>4177</v>
      </c>
      <c r="F1025" s="524">
        <v>1.25</v>
      </c>
      <c r="G1025" s="524"/>
      <c r="H1025" s="524"/>
      <c r="I1025" s="524"/>
      <c r="J1025" s="524"/>
      <c r="K1025" s="689">
        <v>44893</v>
      </c>
      <c r="L1025" s="537"/>
    </row>
    <row r="1026" spans="1:12" ht="26.4">
      <c r="A1026" s="524">
        <v>1017</v>
      </c>
      <c r="B1026" s="690" t="s">
        <v>907</v>
      </c>
      <c r="C1026" s="523" t="s">
        <v>903</v>
      </c>
      <c r="D1026" s="524" t="s">
        <v>904</v>
      </c>
      <c r="E1026" s="524" t="s">
        <v>4200</v>
      </c>
      <c r="F1026" s="524">
        <v>1</v>
      </c>
      <c r="G1026" s="524"/>
      <c r="H1026" s="524"/>
      <c r="I1026" s="524"/>
      <c r="J1026" s="524"/>
      <c r="K1026" s="689">
        <v>46006</v>
      </c>
      <c r="L1026" s="537"/>
    </row>
    <row r="1027" spans="1:12" ht="26.4">
      <c r="A1027" s="524">
        <v>1018</v>
      </c>
      <c r="B1027" s="690" t="s">
        <v>908</v>
      </c>
      <c r="C1027" s="523" t="s">
        <v>903</v>
      </c>
      <c r="D1027" s="524" t="s">
        <v>904</v>
      </c>
      <c r="E1027" s="524" t="s">
        <v>3726</v>
      </c>
      <c r="F1027" s="524">
        <v>1</v>
      </c>
      <c r="G1027" s="524"/>
      <c r="H1027" s="524"/>
      <c r="I1027" s="524"/>
      <c r="J1027" s="524"/>
      <c r="K1027" s="689">
        <v>46006</v>
      </c>
      <c r="L1027" s="537"/>
    </row>
    <row r="1028" spans="1:12">
      <c r="A1028" s="524">
        <v>1019</v>
      </c>
      <c r="B1028" s="690" t="s">
        <v>2532</v>
      </c>
      <c r="C1028" s="523" t="s">
        <v>900</v>
      </c>
      <c r="D1028" s="524" t="s">
        <v>901</v>
      </c>
      <c r="E1028" s="524" t="s">
        <v>3771</v>
      </c>
      <c r="F1028" s="757" t="s">
        <v>2533</v>
      </c>
      <c r="G1028" s="524"/>
      <c r="H1028" s="524"/>
      <c r="I1028" s="524"/>
      <c r="J1028" s="524"/>
      <c r="K1028" s="689">
        <v>45382</v>
      </c>
      <c r="L1028" s="537"/>
    </row>
    <row r="1029" spans="1:12" ht="26.4">
      <c r="A1029" s="524">
        <v>1020</v>
      </c>
      <c r="B1029" s="417" t="s">
        <v>2534</v>
      </c>
      <c r="C1029" s="523" t="s">
        <v>2535</v>
      </c>
      <c r="D1029" s="524" t="s">
        <v>901</v>
      </c>
      <c r="E1029" s="524" t="s">
        <v>3916</v>
      </c>
      <c r="F1029" s="524">
        <v>1</v>
      </c>
      <c r="G1029" s="524"/>
      <c r="H1029" s="524"/>
      <c r="I1029" s="524"/>
      <c r="J1029" s="524"/>
      <c r="K1029" s="689">
        <v>45326</v>
      </c>
      <c r="L1029" s="537"/>
    </row>
    <row r="1030" spans="1:12" ht="26.4">
      <c r="A1030" s="524">
        <v>1021</v>
      </c>
      <c r="B1030" s="417" t="s">
        <v>909</v>
      </c>
      <c r="C1030" s="523" t="s">
        <v>910</v>
      </c>
      <c r="D1030" s="524" t="s">
        <v>904</v>
      </c>
      <c r="E1030" s="513" t="s">
        <v>3916</v>
      </c>
      <c r="F1030" s="524">
        <v>0.9</v>
      </c>
      <c r="G1030" s="524"/>
      <c r="H1030" s="524"/>
      <c r="I1030" s="524"/>
      <c r="J1030" s="524"/>
      <c r="K1030" s="689">
        <v>47840</v>
      </c>
      <c r="L1030" s="537"/>
    </row>
    <row r="1031" spans="1:12" ht="26.4">
      <c r="A1031" s="524">
        <v>1022</v>
      </c>
      <c r="B1031" s="417" t="s">
        <v>911</v>
      </c>
      <c r="C1031" s="523" t="s">
        <v>898</v>
      </c>
      <c r="D1031" s="524" t="s">
        <v>912</v>
      </c>
      <c r="E1031" s="524" t="s">
        <v>3749</v>
      </c>
      <c r="F1031" s="524">
        <v>2</v>
      </c>
      <c r="G1031" s="524"/>
      <c r="H1031" s="524"/>
      <c r="I1031" s="524"/>
      <c r="J1031" s="524"/>
      <c r="K1031" s="689">
        <v>46893</v>
      </c>
      <c r="L1031" s="537"/>
    </row>
    <row r="1032" spans="1:12" ht="39.6">
      <c r="A1032" s="524">
        <v>1023</v>
      </c>
      <c r="B1032" s="417" t="s">
        <v>2536</v>
      </c>
      <c r="C1032" s="523" t="s">
        <v>2537</v>
      </c>
      <c r="D1032" s="524" t="s">
        <v>904</v>
      </c>
      <c r="E1032" s="524" t="s">
        <v>4201</v>
      </c>
      <c r="F1032" s="524">
        <v>1</v>
      </c>
      <c r="G1032" s="524"/>
      <c r="H1032" s="524"/>
      <c r="I1032" s="524"/>
      <c r="J1032" s="524"/>
      <c r="K1032" s="689">
        <v>44704</v>
      </c>
      <c r="L1032" s="537"/>
    </row>
    <row r="1033" spans="1:12">
      <c r="A1033" s="524">
        <v>1024</v>
      </c>
      <c r="B1033" s="414" t="s">
        <v>2538</v>
      </c>
      <c r="C1033" s="523" t="s">
        <v>886</v>
      </c>
      <c r="D1033" s="524" t="s">
        <v>901</v>
      </c>
      <c r="E1033" s="524" t="s">
        <v>3885</v>
      </c>
      <c r="F1033" s="757" t="s">
        <v>2533</v>
      </c>
      <c r="G1033" s="524"/>
      <c r="H1033" s="524"/>
      <c r="I1033" s="524"/>
      <c r="J1033" s="524"/>
      <c r="K1033" s="689">
        <v>45447</v>
      </c>
      <c r="L1033" s="537"/>
    </row>
    <row r="1034" spans="1:12" ht="26.4">
      <c r="A1034" s="524">
        <v>1025</v>
      </c>
      <c r="B1034" s="414" t="s">
        <v>2539</v>
      </c>
      <c r="C1034" s="523" t="s">
        <v>1092</v>
      </c>
      <c r="D1034" s="524" t="s">
        <v>904</v>
      </c>
      <c r="E1034" s="524" t="s">
        <v>3885</v>
      </c>
      <c r="F1034" s="757" t="s">
        <v>2533</v>
      </c>
      <c r="G1034" s="524"/>
      <c r="H1034" s="524"/>
      <c r="I1034" s="524"/>
      <c r="J1034" s="524"/>
      <c r="K1034" s="689">
        <v>45447</v>
      </c>
      <c r="L1034" s="537"/>
    </row>
    <row r="1035" spans="1:12">
      <c r="A1035" s="524">
        <v>1026</v>
      </c>
      <c r="B1035" s="417" t="s">
        <v>913</v>
      </c>
      <c r="C1035" s="523" t="s">
        <v>886</v>
      </c>
      <c r="D1035" s="524" t="s">
        <v>887</v>
      </c>
      <c r="E1035" s="524" t="s">
        <v>3913</v>
      </c>
      <c r="F1035" s="524">
        <v>1</v>
      </c>
      <c r="G1035" s="524"/>
      <c r="H1035" s="524"/>
      <c r="I1035" s="524"/>
      <c r="J1035" s="524"/>
      <c r="K1035" s="689">
        <v>47149</v>
      </c>
      <c r="L1035" s="537"/>
    </row>
    <row r="1036" spans="1:12">
      <c r="A1036" s="524">
        <v>1027</v>
      </c>
      <c r="B1036" s="690" t="s">
        <v>4202</v>
      </c>
      <c r="C1036" s="523" t="s">
        <v>4203</v>
      </c>
      <c r="D1036" s="524" t="s">
        <v>4204</v>
      </c>
      <c r="E1036" s="524" t="s">
        <v>3911</v>
      </c>
      <c r="F1036" s="524">
        <v>1</v>
      </c>
      <c r="G1036" s="524"/>
      <c r="H1036" s="524"/>
      <c r="I1036" s="524"/>
      <c r="J1036" s="524"/>
      <c r="K1036" s="538">
        <v>47050</v>
      </c>
      <c r="L1036" s="537"/>
    </row>
    <row r="1037" spans="1:12" ht="26.4">
      <c r="A1037" s="524">
        <v>1028</v>
      </c>
      <c r="B1037" s="690" t="s">
        <v>2540</v>
      </c>
      <c r="C1037" s="523" t="s">
        <v>1191</v>
      </c>
      <c r="D1037" s="524" t="s">
        <v>904</v>
      </c>
      <c r="E1037" s="524" t="s">
        <v>3911</v>
      </c>
      <c r="F1037" s="524">
        <v>1</v>
      </c>
      <c r="G1037" s="524"/>
      <c r="H1037" s="524"/>
      <c r="I1037" s="524"/>
      <c r="J1037" s="524"/>
      <c r="K1037" s="689">
        <v>44893</v>
      </c>
      <c r="L1037" s="537"/>
    </row>
    <row r="1038" spans="1:12">
      <c r="A1038" s="524">
        <v>1029</v>
      </c>
      <c r="B1038" s="414" t="s">
        <v>2541</v>
      </c>
      <c r="C1038" s="523" t="s">
        <v>2542</v>
      </c>
      <c r="D1038" s="524" t="s">
        <v>905</v>
      </c>
      <c r="E1038" s="524" t="s">
        <v>3911</v>
      </c>
      <c r="F1038" s="524">
        <v>2</v>
      </c>
      <c r="G1038" s="524"/>
      <c r="H1038" s="524"/>
      <c r="I1038" s="524"/>
      <c r="J1038" s="524"/>
      <c r="K1038" s="689">
        <v>44893</v>
      </c>
      <c r="L1038" s="537"/>
    </row>
    <row r="1039" spans="1:12" ht="26.4">
      <c r="A1039" s="524">
        <v>1030</v>
      </c>
      <c r="B1039" s="361" t="s">
        <v>3196</v>
      </c>
      <c r="C1039" s="756" t="s">
        <v>886</v>
      </c>
      <c r="D1039" s="756" t="s">
        <v>887</v>
      </c>
      <c r="E1039" s="756" t="s">
        <v>4205</v>
      </c>
      <c r="F1039" s="756">
        <v>1</v>
      </c>
      <c r="G1039" s="524"/>
      <c r="H1039" s="524"/>
      <c r="I1039" s="524"/>
      <c r="J1039" s="524"/>
      <c r="K1039" s="689">
        <v>46020</v>
      </c>
      <c r="L1039" s="537"/>
    </row>
    <row r="1040" spans="1:12" ht="26.4">
      <c r="A1040" s="524">
        <v>1031</v>
      </c>
      <c r="B1040" s="414" t="s">
        <v>2543</v>
      </c>
      <c r="C1040" s="523" t="s">
        <v>1191</v>
      </c>
      <c r="D1040" s="524" t="s">
        <v>2544</v>
      </c>
      <c r="E1040" s="524" t="s">
        <v>4206</v>
      </c>
      <c r="F1040" s="524">
        <v>1</v>
      </c>
      <c r="G1040" s="524"/>
      <c r="H1040" s="524"/>
      <c r="I1040" s="524"/>
      <c r="J1040" s="524"/>
      <c r="K1040" s="689">
        <v>44969</v>
      </c>
      <c r="L1040" s="537"/>
    </row>
    <row r="1041" spans="1:12" ht="26.4">
      <c r="A1041" s="524">
        <v>1032</v>
      </c>
      <c r="B1041" s="414" t="s">
        <v>3197</v>
      </c>
      <c r="C1041" s="523" t="s">
        <v>2542</v>
      </c>
      <c r="D1041" s="524" t="s">
        <v>887</v>
      </c>
      <c r="E1041" s="524" t="s">
        <v>3816</v>
      </c>
      <c r="F1041" s="524">
        <v>2</v>
      </c>
      <c r="G1041" s="524"/>
      <c r="H1041" s="524"/>
      <c r="I1041" s="524"/>
      <c r="J1041" s="524"/>
      <c r="K1041" s="689">
        <v>44969</v>
      </c>
      <c r="L1041" s="537"/>
    </row>
    <row r="1042" spans="1:12" ht="26.4">
      <c r="A1042" s="524">
        <v>1033</v>
      </c>
      <c r="B1042" s="360" t="s">
        <v>4962</v>
      </c>
      <c r="C1042" s="756" t="s">
        <v>4963</v>
      </c>
      <c r="D1042" s="756" t="s">
        <v>4964</v>
      </c>
      <c r="E1042" s="756" t="s">
        <v>3719</v>
      </c>
      <c r="F1042" s="756">
        <v>1.5</v>
      </c>
      <c r="G1042" s="524"/>
      <c r="H1042" s="524"/>
      <c r="I1042" s="524"/>
      <c r="J1042" s="524"/>
      <c r="K1042" s="706">
        <v>47784</v>
      </c>
      <c r="L1042" s="537"/>
    </row>
    <row r="1043" spans="1:12" ht="26.4">
      <c r="A1043" s="524">
        <v>1034</v>
      </c>
      <c r="B1043" s="360" t="s">
        <v>3515</v>
      </c>
      <c r="C1043" s="756" t="s">
        <v>488</v>
      </c>
      <c r="D1043" s="756" t="s">
        <v>877</v>
      </c>
      <c r="E1043" s="756" t="s">
        <v>3719</v>
      </c>
      <c r="F1043" s="756">
        <v>1.5</v>
      </c>
      <c r="G1043" s="524"/>
      <c r="H1043" s="524"/>
      <c r="I1043" s="524"/>
      <c r="J1043" s="524"/>
      <c r="K1043" s="689">
        <v>47233</v>
      </c>
      <c r="L1043" s="537"/>
    </row>
    <row r="1044" spans="1:12" ht="26.4">
      <c r="A1044" s="524">
        <v>1035</v>
      </c>
      <c r="B1044" s="498" t="s">
        <v>4207</v>
      </c>
      <c r="C1044" s="725" t="s">
        <v>4208</v>
      </c>
      <c r="D1044" s="726" t="s">
        <v>4209</v>
      </c>
      <c r="E1044" s="726" t="s">
        <v>3776</v>
      </c>
      <c r="F1044" s="726">
        <v>0.3</v>
      </c>
      <c r="G1044" s="524"/>
      <c r="H1044" s="524"/>
      <c r="I1044" s="524"/>
      <c r="J1044" s="524"/>
      <c r="K1044" s="692">
        <v>47068</v>
      </c>
      <c r="L1044" s="537"/>
    </row>
    <row r="1045" spans="1:12">
      <c r="A1045" s="524">
        <v>1036</v>
      </c>
      <c r="B1045" s="414" t="s">
        <v>2545</v>
      </c>
      <c r="C1045" s="523" t="s">
        <v>850</v>
      </c>
      <c r="D1045" s="524" t="s">
        <v>919</v>
      </c>
      <c r="E1045" s="524" t="s">
        <v>3729</v>
      </c>
      <c r="F1045" s="524">
        <v>0.16</v>
      </c>
      <c r="G1045" s="524"/>
      <c r="H1045" s="524"/>
      <c r="I1045" s="524"/>
      <c r="J1045" s="524"/>
      <c r="K1045" s="689">
        <v>47572</v>
      </c>
      <c r="L1045" s="537"/>
    </row>
    <row r="1046" spans="1:12" ht="26.4">
      <c r="A1046" s="524">
        <v>1037</v>
      </c>
      <c r="B1046" s="414" t="s">
        <v>2546</v>
      </c>
      <c r="C1046" s="523" t="s">
        <v>898</v>
      </c>
      <c r="D1046" s="524" t="s">
        <v>899</v>
      </c>
      <c r="E1046" s="524" t="s">
        <v>4210</v>
      </c>
      <c r="F1046" s="524">
        <v>2</v>
      </c>
      <c r="G1046" s="524"/>
      <c r="H1046" s="524"/>
      <c r="I1046" s="524"/>
      <c r="J1046" s="524"/>
      <c r="K1046" s="689">
        <v>44787</v>
      </c>
      <c r="L1046" s="537"/>
    </row>
    <row r="1047" spans="1:12">
      <c r="A1047" s="524">
        <v>1038</v>
      </c>
      <c r="B1047" s="414" t="s">
        <v>3516</v>
      </c>
      <c r="C1047" s="523" t="s">
        <v>401</v>
      </c>
      <c r="D1047" s="524" t="s">
        <v>901</v>
      </c>
      <c r="E1047" s="524" t="s">
        <v>3935</v>
      </c>
      <c r="F1047" s="524">
        <v>1.5</v>
      </c>
      <c r="G1047" s="524"/>
      <c r="H1047" s="524"/>
      <c r="I1047" s="524"/>
      <c r="J1047" s="524"/>
      <c r="K1047" s="689">
        <v>46503</v>
      </c>
      <c r="L1047" s="537"/>
    </row>
    <row r="1048" spans="1:12" ht="26.4">
      <c r="A1048" s="524">
        <v>1039</v>
      </c>
      <c r="B1048" s="490" t="s">
        <v>4211</v>
      </c>
      <c r="C1048" s="725" t="s">
        <v>1191</v>
      </c>
      <c r="D1048" s="726" t="s">
        <v>904</v>
      </c>
      <c r="E1048" s="771" t="s">
        <v>4212</v>
      </c>
      <c r="F1048" s="726">
        <v>1</v>
      </c>
      <c r="G1048" s="524"/>
      <c r="H1048" s="524"/>
      <c r="I1048" s="524"/>
      <c r="J1048" s="524"/>
      <c r="K1048" s="689">
        <v>46635</v>
      </c>
      <c r="L1048" s="537"/>
    </row>
    <row r="1049" spans="1:12" ht="26.4">
      <c r="A1049" s="524">
        <v>1040</v>
      </c>
      <c r="B1049" s="488" t="s">
        <v>4213</v>
      </c>
      <c r="C1049" s="693" t="s">
        <v>886</v>
      </c>
      <c r="D1049" s="694" t="s">
        <v>901</v>
      </c>
      <c r="E1049" s="694" t="s">
        <v>3719</v>
      </c>
      <c r="F1049" s="694">
        <v>1</v>
      </c>
      <c r="G1049" s="524"/>
      <c r="H1049" s="524"/>
      <c r="I1049" s="524"/>
      <c r="J1049" s="524"/>
      <c r="K1049" s="689">
        <v>45051</v>
      </c>
      <c r="L1049" s="537"/>
    </row>
    <row r="1050" spans="1:12" ht="26.4">
      <c r="A1050" s="524">
        <v>1041</v>
      </c>
      <c r="B1050" s="483" t="s">
        <v>2547</v>
      </c>
      <c r="C1050" s="523" t="s">
        <v>900</v>
      </c>
      <c r="D1050" s="524" t="s">
        <v>901</v>
      </c>
      <c r="E1050" s="524" t="s">
        <v>3943</v>
      </c>
      <c r="F1050" s="524">
        <v>1</v>
      </c>
      <c r="G1050" s="524"/>
      <c r="H1050" s="524"/>
      <c r="I1050" s="524"/>
      <c r="J1050" s="524"/>
      <c r="K1050" s="689">
        <v>47825</v>
      </c>
      <c r="L1050" s="537"/>
    </row>
    <row r="1051" spans="1:12" ht="26.4">
      <c r="A1051" s="524">
        <v>1042</v>
      </c>
      <c r="B1051" s="483" t="s">
        <v>4214</v>
      </c>
      <c r="C1051" s="523" t="s">
        <v>1191</v>
      </c>
      <c r="D1051" s="524" t="s">
        <v>904</v>
      </c>
      <c r="E1051" s="524" t="s">
        <v>4215</v>
      </c>
      <c r="F1051" s="524">
        <v>1</v>
      </c>
      <c r="G1051" s="524"/>
      <c r="H1051" s="524"/>
      <c r="I1051" s="524"/>
      <c r="J1051" s="524"/>
      <c r="K1051" s="692">
        <v>47564</v>
      </c>
      <c r="L1051" s="537"/>
    </row>
    <row r="1052" spans="1:12" ht="26.4">
      <c r="A1052" s="524">
        <v>1043</v>
      </c>
      <c r="B1052" s="478" t="s">
        <v>3198</v>
      </c>
      <c r="C1052" s="693" t="s">
        <v>3199</v>
      </c>
      <c r="D1052" s="694" t="s">
        <v>904</v>
      </c>
      <c r="E1052" s="694" t="s">
        <v>4216</v>
      </c>
      <c r="F1052" s="694">
        <v>1.5</v>
      </c>
      <c r="G1052" s="524"/>
      <c r="H1052" s="524"/>
      <c r="I1052" s="524"/>
      <c r="J1052" s="524"/>
      <c r="K1052" s="689">
        <v>46794</v>
      </c>
      <c r="L1052" s="537"/>
    </row>
    <row r="1053" spans="1:12" ht="26.4">
      <c r="A1053" s="524">
        <v>1044</v>
      </c>
      <c r="B1053" s="714" t="s">
        <v>4965</v>
      </c>
      <c r="C1053" s="693" t="s">
        <v>4966</v>
      </c>
      <c r="D1053" s="694" t="s">
        <v>2719</v>
      </c>
      <c r="E1053" s="694" t="s">
        <v>3770</v>
      </c>
      <c r="F1053" s="694">
        <v>0.3</v>
      </c>
      <c r="G1053" s="524"/>
      <c r="H1053" s="524"/>
      <c r="I1053" s="524"/>
      <c r="J1053" s="524"/>
      <c r="K1053" s="689">
        <v>47692</v>
      </c>
      <c r="L1053" s="537"/>
    </row>
    <row r="1054" spans="1:12">
      <c r="A1054" s="524">
        <v>1045</v>
      </c>
      <c r="B1054" s="417" t="s">
        <v>914</v>
      </c>
      <c r="C1054" s="523" t="s">
        <v>323</v>
      </c>
      <c r="D1054" s="524" t="s">
        <v>901</v>
      </c>
      <c r="E1054" s="524" t="s">
        <v>3773</v>
      </c>
      <c r="F1054" s="524">
        <v>1</v>
      </c>
      <c r="G1054" s="524"/>
      <c r="H1054" s="524"/>
      <c r="I1054" s="524"/>
      <c r="J1054" s="524"/>
      <c r="K1054" s="689">
        <v>46697</v>
      </c>
      <c r="L1054" s="537"/>
    </row>
    <row r="1055" spans="1:12">
      <c r="A1055" s="524">
        <v>1046</v>
      </c>
      <c r="B1055" s="690" t="s">
        <v>4967</v>
      </c>
      <c r="C1055" s="523" t="s">
        <v>4968</v>
      </c>
      <c r="D1055" s="524" t="s">
        <v>901</v>
      </c>
      <c r="E1055" s="524" t="s">
        <v>3776</v>
      </c>
      <c r="F1055" s="524">
        <v>1</v>
      </c>
      <c r="G1055" s="524"/>
      <c r="H1055" s="524"/>
      <c r="I1055" s="524"/>
      <c r="J1055" s="524"/>
      <c r="K1055" s="692">
        <v>47568</v>
      </c>
      <c r="L1055" s="537"/>
    </row>
    <row r="1056" spans="1:12" ht="26.4">
      <c r="A1056" s="524">
        <v>1047</v>
      </c>
      <c r="B1056" s="690" t="s">
        <v>915</v>
      </c>
      <c r="C1056" s="523" t="s">
        <v>916</v>
      </c>
      <c r="D1056" s="524" t="s">
        <v>899</v>
      </c>
      <c r="E1056" s="524" t="s">
        <v>3773</v>
      </c>
      <c r="F1056" s="524">
        <v>1</v>
      </c>
      <c r="G1056" s="524"/>
      <c r="H1056" s="524"/>
      <c r="I1056" s="524"/>
      <c r="J1056" s="524"/>
      <c r="K1056" s="689">
        <v>46697</v>
      </c>
      <c r="L1056" s="537"/>
    </row>
    <row r="1057" spans="1:12" ht="52.8">
      <c r="A1057" s="524">
        <v>1048</v>
      </c>
      <c r="B1057" s="414" t="s">
        <v>2548</v>
      </c>
      <c r="C1057" s="523" t="s">
        <v>1245</v>
      </c>
      <c r="D1057" s="524" t="s">
        <v>1246</v>
      </c>
      <c r="E1057" s="524" t="s">
        <v>3875</v>
      </c>
      <c r="F1057" s="524">
        <v>0.8</v>
      </c>
      <c r="G1057" s="524"/>
      <c r="H1057" s="524"/>
      <c r="I1057" s="524"/>
      <c r="J1057" s="524"/>
      <c r="K1057" s="689">
        <v>44908</v>
      </c>
      <c r="L1057" s="537"/>
    </row>
    <row r="1058" spans="1:12">
      <c r="A1058" s="524">
        <v>1049</v>
      </c>
      <c r="B1058" s="690" t="s">
        <v>2549</v>
      </c>
      <c r="C1058" s="523" t="s">
        <v>2550</v>
      </c>
      <c r="D1058" s="524" t="s">
        <v>2551</v>
      </c>
      <c r="E1058" s="524" t="s">
        <v>3751</v>
      </c>
      <c r="F1058" s="524">
        <v>3</v>
      </c>
      <c r="G1058" s="524"/>
      <c r="H1058" s="524"/>
      <c r="I1058" s="524"/>
      <c r="J1058" s="524"/>
      <c r="K1058" s="689">
        <v>44654</v>
      </c>
      <c r="L1058" s="537"/>
    </row>
    <row r="1059" spans="1:12">
      <c r="A1059" s="524">
        <v>1050</v>
      </c>
      <c r="B1059" s="417" t="s">
        <v>2552</v>
      </c>
      <c r="C1059" s="523" t="s">
        <v>2553</v>
      </c>
      <c r="D1059" s="524" t="s">
        <v>2554</v>
      </c>
      <c r="E1059" s="524" t="s">
        <v>3773</v>
      </c>
      <c r="F1059" s="524">
        <v>0.02</v>
      </c>
      <c r="G1059" s="524"/>
      <c r="H1059" s="524"/>
      <c r="I1059" s="524"/>
      <c r="J1059" s="524"/>
      <c r="K1059" s="689">
        <v>45369</v>
      </c>
      <c r="L1059" s="537"/>
    </row>
    <row r="1060" spans="1:12" ht="26.4">
      <c r="A1060" s="524">
        <v>1051</v>
      </c>
      <c r="B1060" s="414" t="s">
        <v>4218</v>
      </c>
      <c r="C1060" s="523" t="s">
        <v>488</v>
      </c>
      <c r="D1060" s="524" t="s">
        <v>877</v>
      </c>
      <c r="E1060" s="524" t="s">
        <v>4219</v>
      </c>
      <c r="F1060" s="524">
        <v>1.5</v>
      </c>
      <c r="G1060" s="524"/>
      <c r="H1060" s="524"/>
      <c r="I1060" s="524"/>
      <c r="J1060" s="524"/>
      <c r="K1060" s="689">
        <v>47372</v>
      </c>
      <c r="L1060" s="537"/>
    </row>
    <row r="1061" spans="1:12" ht="26.4">
      <c r="A1061" s="524">
        <v>1052</v>
      </c>
      <c r="B1061" s="417" t="s">
        <v>4220</v>
      </c>
      <c r="C1061" s="523" t="s">
        <v>318</v>
      </c>
      <c r="D1061" s="524" t="s">
        <v>1010</v>
      </c>
      <c r="E1061" s="524" t="s">
        <v>3736</v>
      </c>
      <c r="F1061" s="524">
        <v>1.5</v>
      </c>
      <c r="G1061" s="524"/>
      <c r="H1061" s="524"/>
      <c r="I1061" s="524"/>
      <c r="J1061" s="524"/>
      <c r="K1061" s="689">
        <v>47244</v>
      </c>
      <c r="L1061" s="537"/>
    </row>
    <row r="1062" spans="1:12" ht="26.4">
      <c r="A1062" s="524">
        <v>1053</v>
      </c>
      <c r="B1062" s="414" t="s">
        <v>4221</v>
      </c>
      <c r="C1062" s="523" t="s">
        <v>488</v>
      </c>
      <c r="D1062" s="524" t="s">
        <v>877</v>
      </c>
      <c r="E1062" s="524" t="s">
        <v>4050</v>
      </c>
      <c r="F1062" s="524">
        <v>1.5</v>
      </c>
      <c r="G1062" s="524"/>
      <c r="H1062" s="524"/>
      <c r="I1062" s="524"/>
      <c r="J1062" s="524"/>
      <c r="K1062" s="689">
        <v>47462</v>
      </c>
      <c r="L1062" s="537"/>
    </row>
    <row r="1063" spans="1:12">
      <c r="A1063" s="524">
        <v>1054</v>
      </c>
      <c r="B1063" s="414" t="s">
        <v>2555</v>
      </c>
      <c r="C1063" s="523" t="s">
        <v>405</v>
      </c>
      <c r="D1063" s="524" t="s">
        <v>2556</v>
      </c>
      <c r="E1063" s="524" t="s">
        <v>3815</v>
      </c>
      <c r="F1063" s="524">
        <v>1.5</v>
      </c>
      <c r="G1063" s="524"/>
      <c r="H1063" s="524"/>
      <c r="I1063" s="524"/>
      <c r="J1063" s="524"/>
      <c r="K1063" s="689">
        <v>46727</v>
      </c>
      <c r="L1063" s="537"/>
    </row>
    <row r="1064" spans="1:12">
      <c r="A1064" s="524">
        <v>1055</v>
      </c>
      <c r="B1064" s="690" t="s">
        <v>2557</v>
      </c>
      <c r="C1064" s="523" t="s">
        <v>2558</v>
      </c>
      <c r="D1064" s="524" t="s">
        <v>2559</v>
      </c>
      <c r="E1064" s="524" t="s">
        <v>3815</v>
      </c>
      <c r="F1064" s="524">
        <v>2</v>
      </c>
      <c r="G1064" s="524"/>
      <c r="H1064" s="524"/>
      <c r="I1064" s="524"/>
      <c r="J1064" s="524"/>
      <c r="K1064" s="689">
        <v>44559</v>
      </c>
      <c r="L1064" s="537"/>
    </row>
    <row r="1065" spans="1:12">
      <c r="A1065" s="524">
        <v>1056</v>
      </c>
      <c r="B1065" s="417" t="s">
        <v>1274</v>
      </c>
      <c r="C1065" s="523" t="s">
        <v>1096</v>
      </c>
      <c r="D1065" s="524" t="s">
        <v>837</v>
      </c>
      <c r="E1065" s="524" t="s">
        <v>3747</v>
      </c>
      <c r="F1065" s="524">
        <v>2.5000000000000001E-2</v>
      </c>
      <c r="G1065" s="524"/>
      <c r="H1065" s="524"/>
      <c r="I1065" s="524"/>
      <c r="J1065" s="524"/>
      <c r="K1065" s="689">
        <v>47846</v>
      </c>
      <c r="L1065" s="537"/>
    </row>
    <row r="1066" spans="1:12" ht="39.6">
      <c r="A1066" s="524">
        <v>1057</v>
      </c>
      <c r="B1066" s="414" t="s">
        <v>4969</v>
      </c>
      <c r="C1066" s="523" t="s">
        <v>4970</v>
      </c>
      <c r="D1066" s="524" t="s">
        <v>4971</v>
      </c>
      <c r="E1066" s="524" t="s">
        <v>3726</v>
      </c>
      <c r="F1066" s="524">
        <v>0.22</v>
      </c>
      <c r="G1066" s="524"/>
      <c r="H1066" s="524"/>
      <c r="I1066" s="524"/>
      <c r="J1066" s="524"/>
      <c r="K1066" s="692">
        <v>47802</v>
      </c>
      <c r="L1066" s="537"/>
    </row>
    <row r="1067" spans="1:12" ht="26.4">
      <c r="A1067" s="524">
        <v>1058</v>
      </c>
      <c r="B1067" s="414" t="s">
        <v>3517</v>
      </c>
      <c r="C1067" s="523" t="s">
        <v>3518</v>
      </c>
      <c r="D1067" s="524" t="s">
        <v>3519</v>
      </c>
      <c r="E1067" s="524" t="s">
        <v>3726</v>
      </c>
      <c r="F1067" s="524">
        <v>0.5</v>
      </c>
      <c r="G1067" s="524"/>
      <c r="H1067" s="524"/>
      <c r="I1067" s="524"/>
      <c r="J1067" s="524"/>
      <c r="K1067" s="692">
        <v>46727</v>
      </c>
      <c r="L1067" s="537"/>
    </row>
    <row r="1068" spans="1:12" ht="39.6">
      <c r="A1068" s="524">
        <v>1059</v>
      </c>
      <c r="B1068" s="414" t="s">
        <v>1097</v>
      </c>
      <c r="C1068" s="523" t="s">
        <v>1098</v>
      </c>
      <c r="D1068" s="524" t="s">
        <v>1099</v>
      </c>
      <c r="E1068" s="524" t="s">
        <v>3726</v>
      </c>
      <c r="F1068" s="524">
        <v>0.3</v>
      </c>
      <c r="G1068" s="524"/>
      <c r="H1068" s="524"/>
      <c r="I1068" s="524"/>
      <c r="J1068" s="524"/>
      <c r="K1068" s="689">
        <v>44423</v>
      </c>
      <c r="L1068" s="537"/>
    </row>
    <row r="1069" spans="1:12" ht="52.8">
      <c r="A1069" s="524">
        <v>1060</v>
      </c>
      <c r="B1069" s="690" t="s">
        <v>917</v>
      </c>
      <c r="C1069" s="523" t="s">
        <v>413</v>
      </c>
      <c r="D1069" s="524" t="s">
        <v>918</v>
      </c>
      <c r="E1069" s="524" t="s">
        <v>3875</v>
      </c>
      <c r="F1069" s="524">
        <v>0.5</v>
      </c>
      <c r="G1069" s="524"/>
      <c r="H1069" s="524"/>
      <c r="I1069" s="524"/>
      <c r="J1069" s="524"/>
      <c r="K1069" s="689">
        <v>44654</v>
      </c>
      <c r="L1069" s="537"/>
    </row>
    <row r="1070" spans="1:12">
      <c r="A1070" s="524">
        <v>1061</v>
      </c>
      <c r="B1070" s="479" t="s">
        <v>4222</v>
      </c>
      <c r="C1070" s="693" t="s">
        <v>4223</v>
      </c>
      <c r="D1070" s="694" t="s">
        <v>4224</v>
      </c>
      <c r="E1070" s="694" t="s">
        <v>3740</v>
      </c>
      <c r="F1070" s="694">
        <v>1.2</v>
      </c>
      <c r="G1070" s="524"/>
      <c r="H1070" s="524"/>
      <c r="I1070" s="524"/>
      <c r="J1070" s="524"/>
      <c r="K1070" s="689">
        <v>46888</v>
      </c>
      <c r="L1070" s="537"/>
    </row>
    <row r="1071" spans="1:12" ht="26.4">
      <c r="A1071" s="524">
        <v>1062</v>
      </c>
      <c r="B1071" s="479" t="s">
        <v>4972</v>
      </c>
      <c r="C1071" s="693" t="s">
        <v>4973</v>
      </c>
      <c r="D1071" s="694" t="s">
        <v>4974</v>
      </c>
      <c r="E1071" s="694" t="s">
        <v>4320</v>
      </c>
      <c r="F1071" s="694">
        <v>0.25</v>
      </c>
      <c r="G1071" s="524"/>
      <c r="H1071" s="524"/>
      <c r="I1071" s="524"/>
      <c r="J1071" s="524"/>
      <c r="K1071" s="692">
        <v>47559</v>
      </c>
      <c r="L1071" s="537"/>
    </row>
    <row r="1072" spans="1:12" ht="39.6">
      <c r="A1072" s="524">
        <v>1063</v>
      </c>
      <c r="B1072" s="479" t="s">
        <v>4975</v>
      </c>
      <c r="C1072" s="693" t="s">
        <v>488</v>
      </c>
      <c r="D1072" s="694" t="s">
        <v>892</v>
      </c>
      <c r="E1072" s="694" t="s">
        <v>4976</v>
      </c>
      <c r="F1072" s="694">
        <v>0.15</v>
      </c>
      <c r="G1072" s="524"/>
      <c r="H1072" s="524"/>
      <c r="I1072" s="524"/>
      <c r="J1072" s="524"/>
      <c r="K1072" s="689">
        <v>47712</v>
      </c>
      <c r="L1072" s="537"/>
    </row>
    <row r="1073" spans="1:12">
      <c r="A1073" s="524">
        <v>1064</v>
      </c>
      <c r="B1073" s="361" t="s">
        <v>3200</v>
      </c>
      <c r="C1073" s="755" t="s">
        <v>1212</v>
      </c>
      <c r="D1073" s="756" t="s">
        <v>3201</v>
      </c>
      <c r="E1073" s="756" t="s">
        <v>4032</v>
      </c>
      <c r="F1073" s="756">
        <v>1.4</v>
      </c>
      <c r="G1073" s="524"/>
      <c r="H1073" s="524"/>
      <c r="I1073" s="524"/>
      <c r="J1073" s="524"/>
      <c r="K1073" s="689">
        <v>45795</v>
      </c>
      <c r="L1073" s="537"/>
    </row>
    <row r="1074" spans="1:12" ht="26.4">
      <c r="A1074" s="524">
        <v>1065</v>
      </c>
      <c r="B1074" s="414" t="s">
        <v>2560</v>
      </c>
      <c r="C1074" s="523" t="s">
        <v>845</v>
      </c>
      <c r="D1074" s="524" t="s">
        <v>1154</v>
      </c>
      <c r="E1074" s="524" t="s">
        <v>4225</v>
      </c>
      <c r="F1074" s="524">
        <v>0.05</v>
      </c>
      <c r="G1074" s="524"/>
      <c r="H1074" s="524"/>
      <c r="I1074" s="524"/>
      <c r="J1074" s="524"/>
      <c r="K1074" s="689">
        <v>44814</v>
      </c>
      <c r="L1074" s="537"/>
    </row>
    <row r="1075" spans="1:12" ht="52.8">
      <c r="A1075" s="524">
        <v>1066</v>
      </c>
      <c r="B1075" s="414" t="s">
        <v>2561</v>
      </c>
      <c r="C1075" s="523" t="s">
        <v>1108</v>
      </c>
      <c r="D1075" s="524" t="s">
        <v>2562</v>
      </c>
      <c r="E1075" s="524" t="s">
        <v>4226</v>
      </c>
      <c r="F1075" s="524">
        <v>0.5</v>
      </c>
      <c r="G1075" s="524"/>
      <c r="H1075" s="524"/>
      <c r="I1075" s="524"/>
      <c r="J1075" s="524"/>
      <c r="K1075" s="689">
        <v>44760</v>
      </c>
      <c r="L1075" s="537"/>
    </row>
    <row r="1076" spans="1:12">
      <c r="A1076" s="524">
        <v>1067</v>
      </c>
      <c r="B1076" s="417" t="s">
        <v>2563</v>
      </c>
      <c r="C1076" s="523" t="s">
        <v>886</v>
      </c>
      <c r="D1076" s="524" t="s">
        <v>905</v>
      </c>
      <c r="E1076" s="524" t="s">
        <v>3747</v>
      </c>
      <c r="F1076" s="524">
        <v>1</v>
      </c>
      <c r="G1076" s="524"/>
      <c r="H1076" s="524"/>
      <c r="I1076" s="524"/>
      <c r="J1076" s="524"/>
      <c r="K1076" s="689">
        <v>45430</v>
      </c>
      <c r="L1076" s="537"/>
    </row>
    <row r="1077" spans="1:12" ht="26.4">
      <c r="A1077" s="524">
        <v>1068</v>
      </c>
      <c r="B1077" s="417" t="s">
        <v>2564</v>
      </c>
      <c r="C1077" s="523" t="s">
        <v>1191</v>
      </c>
      <c r="D1077" s="524" t="s">
        <v>904</v>
      </c>
      <c r="E1077" s="524" t="s">
        <v>3747</v>
      </c>
      <c r="F1077" s="524">
        <v>1</v>
      </c>
      <c r="G1077" s="524"/>
      <c r="H1077" s="524"/>
      <c r="I1077" s="524"/>
      <c r="J1077" s="524"/>
      <c r="K1077" s="689">
        <v>45430</v>
      </c>
      <c r="L1077" s="537"/>
    </row>
    <row r="1078" spans="1:12">
      <c r="A1078" s="524">
        <v>1069</v>
      </c>
      <c r="B1078" s="417" t="s">
        <v>2565</v>
      </c>
      <c r="C1078" s="523" t="s">
        <v>1000</v>
      </c>
      <c r="D1078" s="524" t="s">
        <v>1001</v>
      </c>
      <c r="E1078" s="524" t="s">
        <v>3773</v>
      </c>
      <c r="F1078" s="524">
        <v>2.2999999999999998</v>
      </c>
      <c r="G1078" s="524"/>
      <c r="H1078" s="524"/>
      <c r="I1078" s="524"/>
      <c r="J1078" s="524"/>
      <c r="K1078" s="689">
        <v>45829</v>
      </c>
      <c r="L1078" s="537"/>
    </row>
    <row r="1079" spans="1:12" ht="26.4">
      <c r="A1079" s="524">
        <v>1070</v>
      </c>
      <c r="B1079" s="690" t="s">
        <v>920</v>
      </c>
      <c r="C1079" s="523" t="s">
        <v>921</v>
      </c>
      <c r="D1079" s="524" t="s">
        <v>922</v>
      </c>
      <c r="E1079" s="524" t="s">
        <v>4227</v>
      </c>
      <c r="F1079" s="524">
        <v>1</v>
      </c>
      <c r="G1079" s="524"/>
      <c r="H1079" s="524"/>
      <c r="I1079" s="524"/>
      <c r="J1079" s="524"/>
      <c r="K1079" s="689">
        <v>44708</v>
      </c>
      <c r="L1079" s="537"/>
    </row>
    <row r="1080" spans="1:12">
      <c r="A1080" s="524">
        <v>1071</v>
      </c>
      <c r="B1080" s="414" t="s">
        <v>2566</v>
      </c>
      <c r="C1080" s="523" t="s">
        <v>2567</v>
      </c>
      <c r="D1080" s="524" t="s">
        <v>924</v>
      </c>
      <c r="E1080" s="524" t="s">
        <v>4228</v>
      </c>
      <c r="F1080" s="524">
        <v>0.5</v>
      </c>
      <c r="G1080" s="524"/>
      <c r="H1080" s="524"/>
      <c r="I1080" s="524"/>
      <c r="J1080" s="524"/>
      <c r="K1080" s="689">
        <v>45290</v>
      </c>
      <c r="L1080" s="537"/>
    </row>
    <row r="1081" spans="1:12" ht="26.4">
      <c r="A1081" s="524">
        <v>1072</v>
      </c>
      <c r="B1081" s="414" t="s">
        <v>1100</v>
      </c>
      <c r="C1081" s="523" t="s">
        <v>923</v>
      </c>
      <c r="D1081" s="524" t="s">
        <v>924</v>
      </c>
      <c r="E1081" s="524" t="s">
        <v>4229</v>
      </c>
      <c r="F1081" s="524">
        <v>0.5</v>
      </c>
      <c r="G1081" s="524"/>
      <c r="H1081" s="524"/>
      <c r="I1081" s="524"/>
      <c r="J1081" s="524"/>
      <c r="K1081" s="689">
        <v>44257</v>
      </c>
      <c r="L1081" s="537"/>
    </row>
    <row r="1082" spans="1:12" ht="52.8">
      <c r="A1082" s="524">
        <v>1073</v>
      </c>
      <c r="B1082" s="414" t="s">
        <v>2568</v>
      </c>
      <c r="C1082" s="523" t="s">
        <v>2569</v>
      </c>
      <c r="D1082" s="524" t="s">
        <v>2570</v>
      </c>
      <c r="E1082" s="524" t="s">
        <v>4230</v>
      </c>
      <c r="F1082" s="757" t="s">
        <v>4977</v>
      </c>
      <c r="G1082" s="524"/>
      <c r="H1082" s="524"/>
      <c r="I1082" s="524"/>
      <c r="J1082" s="524"/>
      <c r="K1082" s="689">
        <v>45469</v>
      </c>
      <c r="L1082" s="537"/>
    </row>
    <row r="1083" spans="1:12" ht="39.6">
      <c r="A1083" s="524">
        <v>1074</v>
      </c>
      <c r="B1083" s="414" t="s">
        <v>928</v>
      </c>
      <c r="C1083" s="523" t="s">
        <v>473</v>
      </c>
      <c r="D1083" s="524" t="s">
        <v>853</v>
      </c>
      <c r="E1083" s="524" t="s">
        <v>3827</v>
      </c>
      <c r="F1083" s="524">
        <v>0.5</v>
      </c>
      <c r="G1083" s="524"/>
      <c r="H1083" s="524"/>
      <c r="I1083" s="524"/>
      <c r="J1083" s="524"/>
      <c r="K1083" s="689">
        <v>47746</v>
      </c>
      <c r="L1083" s="537"/>
    </row>
    <row r="1084" spans="1:12">
      <c r="A1084" s="524">
        <v>1075</v>
      </c>
      <c r="B1084" s="417" t="s">
        <v>1101</v>
      </c>
      <c r="C1084" s="523" t="s">
        <v>1102</v>
      </c>
      <c r="D1084" s="524" t="s">
        <v>927</v>
      </c>
      <c r="E1084" s="524" t="s">
        <v>3773</v>
      </c>
      <c r="F1084" s="524">
        <v>0.27</v>
      </c>
      <c r="G1084" s="524"/>
      <c r="H1084" s="524"/>
      <c r="I1084" s="524"/>
      <c r="J1084" s="524"/>
      <c r="K1084" s="689">
        <v>45269</v>
      </c>
      <c r="L1084" s="537"/>
    </row>
    <row r="1085" spans="1:12" ht="39.6">
      <c r="A1085" s="524">
        <v>1076</v>
      </c>
      <c r="B1085" s="479" t="s">
        <v>3202</v>
      </c>
      <c r="C1085" s="693" t="s">
        <v>925</v>
      </c>
      <c r="D1085" s="694" t="s">
        <v>924</v>
      </c>
      <c r="E1085" s="694" t="s">
        <v>3939</v>
      </c>
      <c r="F1085" s="694">
        <v>0.5</v>
      </c>
      <c r="G1085" s="524"/>
      <c r="H1085" s="524"/>
      <c r="I1085" s="524"/>
      <c r="J1085" s="524"/>
      <c r="K1085" s="692">
        <v>46118</v>
      </c>
      <c r="L1085" s="537"/>
    </row>
    <row r="1086" spans="1:12" ht="26.4">
      <c r="A1086" s="524">
        <v>1077</v>
      </c>
      <c r="B1086" s="479" t="s">
        <v>4978</v>
      </c>
      <c r="C1086" s="693" t="s">
        <v>923</v>
      </c>
      <c r="D1086" s="694" t="s">
        <v>924</v>
      </c>
      <c r="E1086" s="694" t="s">
        <v>4979</v>
      </c>
      <c r="F1086" s="694">
        <v>0.5</v>
      </c>
      <c r="G1086" s="524"/>
      <c r="H1086" s="524"/>
      <c r="I1086" s="524"/>
      <c r="J1086" s="524"/>
      <c r="K1086" s="689">
        <v>46537</v>
      </c>
      <c r="L1086" s="537"/>
    </row>
    <row r="1087" spans="1:12" ht="26.4">
      <c r="A1087" s="524">
        <v>1078</v>
      </c>
      <c r="B1087" s="479" t="s">
        <v>4980</v>
      </c>
      <c r="C1087" s="693" t="s">
        <v>923</v>
      </c>
      <c r="D1087" s="694" t="s">
        <v>924</v>
      </c>
      <c r="E1087" s="694" t="s">
        <v>4981</v>
      </c>
      <c r="F1087" s="694">
        <v>0.5</v>
      </c>
      <c r="G1087" s="524"/>
      <c r="H1087" s="524"/>
      <c r="I1087" s="524"/>
      <c r="J1087" s="524"/>
      <c r="K1087" s="689">
        <v>47789</v>
      </c>
      <c r="L1087" s="537"/>
    </row>
    <row r="1088" spans="1:12">
      <c r="A1088" s="524">
        <v>1079</v>
      </c>
      <c r="B1088" s="690" t="s">
        <v>2571</v>
      </c>
      <c r="C1088" s="523" t="s">
        <v>923</v>
      </c>
      <c r="D1088" s="524" t="s">
        <v>2572</v>
      </c>
      <c r="E1088" s="524" t="s">
        <v>3911</v>
      </c>
      <c r="F1088" s="524">
        <v>0.5</v>
      </c>
      <c r="G1088" s="524"/>
      <c r="H1088" s="524"/>
      <c r="I1088" s="524"/>
      <c r="J1088" s="524"/>
      <c r="K1088" s="689">
        <v>44893</v>
      </c>
      <c r="L1088" s="537"/>
    </row>
    <row r="1089" spans="1:12">
      <c r="A1089" s="524">
        <v>1080</v>
      </c>
      <c r="B1089" s="714" t="s">
        <v>3203</v>
      </c>
      <c r="C1089" s="693" t="s">
        <v>318</v>
      </c>
      <c r="D1089" s="694" t="s">
        <v>1010</v>
      </c>
      <c r="E1089" s="694" t="s">
        <v>3776</v>
      </c>
      <c r="F1089" s="694">
        <v>1</v>
      </c>
      <c r="G1089" s="524"/>
      <c r="H1089" s="524"/>
      <c r="I1089" s="524"/>
      <c r="J1089" s="524"/>
      <c r="K1089" s="689">
        <v>46501</v>
      </c>
      <c r="L1089" s="537"/>
    </row>
    <row r="1090" spans="1:12">
      <c r="A1090" s="524">
        <v>1081</v>
      </c>
      <c r="B1090" s="414" t="s">
        <v>929</v>
      </c>
      <c r="C1090" s="523" t="s">
        <v>930</v>
      </c>
      <c r="D1090" s="524" t="s">
        <v>931</v>
      </c>
      <c r="E1090" s="524" t="s">
        <v>3751</v>
      </c>
      <c r="F1090" s="524" t="s">
        <v>2169</v>
      </c>
      <c r="G1090" s="524"/>
      <c r="H1090" s="524"/>
      <c r="I1090" s="524"/>
      <c r="J1090" s="524"/>
      <c r="K1090" s="689">
        <v>44652</v>
      </c>
      <c r="L1090" s="537"/>
    </row>
    <row r="1091" spans="1:12" ht="26.4">
      <c r="A1091" s="524">
        <v>1082</v>
      </c>
      <c r="B1091" s="414" t="s">
        <v>4231</v>
      </c>
      <c r="C1091" s="523" t="s">
        <v>488</v>
      </c>
      <c r="D1091" s="524" t="s">
        <v>877</v>
      </c>
      <c r="E1091" s="524" t="s">
        <v>3893</v>
      </c>
      <c r="F1091" s="524">
        <v>1.5</v>
      </c>
      <c r="G1091" s="524"/>
      <c r="H1091" s="524"/>
      <c r="I1091" s="524"/>
      <c r="J1091" s="524"/>
      <c r="K1091" s="689">
        <v>47380</v>
      </c>
      <c r="L1091" s="537"/>
    </row>
    <row r="1092" spans="1:12">
      <c r="A1092" s="524">
        <v>1083</v>
      </c>
      <c r="B1092" s="479" t="s">
        <v>3520</v>
      </c>
      <c r="C1092" s="755" t="s">
        <v>473</v>
      </c>
      <c r="D1092" s="756" t="s">
        <v>853</v>
      </c>
      <c r="E1092" s="756" t="s">
        <v>3776</v>
      </c>
      <c r="F1092" s="694">
        <v>0.5</v>
      </c>
      <c r="G1092" s="524"/>
      <c r="H1092" s="524"/>
      <c r="I1092" s="524"/>
      <c r="J1092" s="524"/>
      <c r="K1092" s="689">
        <v>46460</v>
      </c>
      <c r="L1092" s="537"/>
    </row>
    <row r="1093" spans="1:12">
      <c r="A1093" s="524">
        <v>1084</v>
      </c>
      <c r="B1093" s="414" t="s">
        <v>932</v>
      </c>
      <c r="C1093" s="523" t="s">
        <v>318</v>
      </c>
      <c r="D1093" s="524" t="s">
        <v>933</v>
      </c>
      <c r="E1093" s="524" t="s">
        <v>3706</v>
      </c>
      <c r="F1093" s="524">
        <v>1.5</v>
      </c>
      <c r="G1093" s="524"/>
      <c r="H1093" s="524"/>
      <c r="I1093" s="524"/>
      <c r="J1093" s="524"/>
      <c r="K1093" s="689">
        <v>46368</v>
      </c>
      <c r="L1093" s="537"/>
    </row>
    <row r="1094" spans="1:12">
      <c r="A1094" s="524">
        <v>1085</v>
      </c>
      <c r="B1094" s="414" t="s">
        <v>4232</v>
      </c>
      <c r="C1094" s="523" t="s">
        <v>318</v>
      </c>
      <c r="D1094" s="524" t="s">
        <v>1010</v>
      </c>
      <c r="E1094" s="524" t="s">
        <v>4233</v>
      </c>
      <c r="F1094" s="524">
        <v>1.5</v>
      </c>
      <c r="G1094" s="524"/>
      <c r="H1094" s="524"/>
      <c r="I1094" s="524"/>
      <c r="J1094" s="524"/>
      <c r="K1094" s="689">
        <v>45290</v>
      </c>
      <c r="L1094" s="537"/>
    </row>
    <row r="1095" spans="1:12" ht="26.4">
      <c r="A1095" s="524">
        <v>1086</v>
      </c>
      <c r="B1095" s="478" t="s">
        <v>4234</v>
      </c>
      <c r="C1095" s="693" t="s">
        <v>4235</v>
      </c>
      <c r="D1095" s="694" t="s">
        <v>4236</v>
      </c>
      <c r="E1095" s="694" t="s">
        <v>3736</v>
      </c>
      <c r="F1095" s="694">
        <v>2</v>
      </c>
      <c r="G1095" s="524"/>
      <c r="H1095" s="524"/>
      <c r="I1095" s="524"/>
      <c r="J1095" s="524"/>
      <c r="K1095" s="769">
        <v>46496</v>
      </c>
      <c r="L1095" s="537"/>
    </row>
    <row r="1096" spans="1:12" ht="26.4">
      <c r="A1096" s="524">
        <v>1087</v>
      </c>
      <c r="B1096" s="414" t="s">
        <v>2573</v>
      </c>
      <c r="C1096" s="523" t="s">
        <v>2574</v>
      </c>
      <c r="D1096" s="524" t="s">
        <v>1208</v>
      </c>
      <c r="E1096" s="524" t="s">
        <v>4237</v>
      </c>
      <c r="F1096" s="524">
        <v>1.4</v>
      </c>
      <c r="G1096" s="524"/>
      <c r="H1096" s="524"/>
      <c r="I1096" s="524"/>
      <c r="J1096" s="524"/>
      <c r="K1096" s="689">
        <v>44507</v>
      </c>
      <c r="L1096" s="537"/>
    </row>
    <row r="1097" spans="1:12" ht="26.4">
      <c r="A1097" s="524">
        <v>1088</v>
      </c>
      <c r="B1097" s="414" t="s">
        <v>2575</v>
      </c>
      <c r="C1097" s="523" t="s">
        <v>860</v>
      </c>
      <c r="D1097" s="524" t="s">
        <v>1213</v>
      </c>
      <c r="E1097" s="524" t="s">
        <v>3999</v>
      </c>
      <c r="F1097" s="524">
        <v>2</v>
      </c>
      <c r="G1097" s="524"/>
      <c r="H1097" s="524"/>
      <c r="I1097" s="524"/>
      <c r="J1097" s="524"/>
      <c r="K1097" s="692">
        <v>44504</v>
      </c>
      <c r="L1097" s="537"/>
    </row>
    <row r="1098" spans="1:12" ht="39.6">
      <c r="A1098" s="524">
        <v>1089</v>
      </c>
      <c r="B1098" s="479" t="s">
        <v>4238</v>
      </c>
      <c r="C1098" s="693" t="s">
        <v>4239</v>
      </c>
      <c r="D1098" s="694" t="s">
        <v>4240</v>
      </c>
      <c r="E1098" s="694" t="s">
        <v>4241</v>
      </c>
      <c r="F1098" s="694">
        <v>0.25</v>
      </c>
      <c r="G1098" s="524"/>
      <c r="H1098" s="524"/>
      <c r="I1098" s="524"/>
      <c r="J1098" s="524"/>
      <c r="K1098" s="689">
        <v>46971</v>
      </c>
      <c r="L1098" s="537"/>
    </row>
    <row r="1099" spans="1:12" ht="26.4">
      <c r="A1099" s="524">
        <v>1090</v>
      </c>
      <c r="B1099" s="690" t="s">
        <v>935</v>
      </c>
      <c r="C1099" s="523" t="s">
        <v>318</v>
      </c>
      <c r="D1099" s="524" t="s">
        <v>844</v>
      </c>
      <c r="E1099" s="524" t="s">
        <v>3773</v>
      </c>
      <c r="F1099" s="524">
        <v>0.5</v>
      </c>
      <c r="G1099" s="524"/>
      <c r="H1099" s="524"/>
      <c r="I1099" s="524"/>
      <c r="J1099" s="524"/>
      <c r="K1099" s="689">
        <v>45371</v>
      </c>
      <c r="L1099" s="537"/>
    </row>
    <row r="1100" spans="1:12">
      <c r="A1100" s="524">
        <v>1091</v>
      </c>
      <c r="B1100" s="417" t="s">
        <v>936</v>
      </c>
      <c r="C1100" s="523" t="s">
        <v>850</v>
      </c>
      <c r="D1100" s="524" t="s">
        <v>937</v>
      </c>
      <c r="E1100" s="524" t="s">
        <v>3773</v>
      </c>
      <c r="F1100" s="524">
        <v>1.3</v>
      </c>
      <c r="G1100" s="524"/>
      <c r="H1100" s="524"/>
      <c r="I1100" s="524"/>
      <c r="J1100" s="524"/>
      <c r="K1100" s="689">
        <v>46841</v>
      </c>
      <c r="L1100" s="537"/>
    </row>
    <row r="1101" spans="1:12" ht="26.4">
      <c r="A1101" s="524">
        <v>1092</v>
      </c>
      <c r="B1101" s="417" t="s">
        <v>2576</v>
      </c>
      <c r="C1101" s="523" t="s">
        <v>2577</v>
      </c>
      <c r="D1101" s="524" t="s">
        <v>2578</v>
      </c>
      <c r="E1101" s="524" t="s">
        <v>3736</v>
      </c>
      <c r="F1101" s="524">
        <v>0.7</v>
      </c>
      <c r="G1101" s="524"/>
      <c r="H1101" s="524"/>
      <c r="I1101" s="524"/>
      <c r="J1101" s="524"/>
      <c r="K1101" s="689">
        <v>45399</v>
      </c>
      <c r="L1101" s="537"/>
    </row>
    <row r="1102" spans="1:12" ht="26.4">
      <c r="A1102" s="524">
        <v>1093</v>
      </c>
      <c r="B1102" s="414" t="s">
        <v>2579</v>
      </c>
      <c r="C1102" s="523" t="s">
        <v>665</v>
      </c>
      <c r="D1102" s="524" t="s">
        <v>945</v>
      </c>
      <c r="E1102" s="524" t="s">
        <v>4242</v>
      </c>
      <c r="F1102" s="524">
        <v>1.4999999999999999E-2</v>
      </c>
      <c r="G1102" s="524"/>
      <c r="H1102" s="524"/>
      <c r="I1102" s="524"/>
      <c r="J1102" s="524"/>
      <c r="K1102" s="689">
        <v>44678</v>
      </c>
      <c r="L1102" s="537"/>
    </row>
    <row r="1103" spans="1:12">
      <c r="A1103" s="524">
        <v>1094</v>
      </c>
      <c r="B1103" s="414" t="s">
        <v>2580</v>
      </c>
      <c r="C1103" s="523" t="s">
        <v>841</v>
      </c>
      <c r="D1103" s="524" t="s">
        <v>842</v>
      </c>
      <c r="E1103" s="524" t="s">
        <v>3961</v>
      </c>
      <c r="F1103" s="757" t="s">
        <v>2607</v>
      </c>
      <c r="G1103" s="524"/>
      <c r="H1103" s="524"/>
      <c r="I1103" s="524"/>
      <c r="J1103" s="524"/>
      <c r="K1103" s="689">
        <v>44818</v>
      </c>
      <c r="L1103" s="537"/>
    </row>
    <row r="1104" spans="1:12">
      <c r="A1104" s="524">
        <v>1095</v>
      </c>
      <c r="B1104" s="494" t="s">
        <v>3521</v>
      </c>
      <c r="C1104" s="705" t="s">
        <v>1212</v>
      </c>
      <c r="D1104" s="495" t="s">
        <v>3201</v>
      </c>
      <c r="E1104" s="495" t="s">
        <v>3750</v>
      </c>
      <c r="F1104" s="694">
        <v>1.4</v>
      </c>
      <c r="G1104" s="524"/>
      <c r="H1104" s="524"/>
      <c r="I1104" s="524"/>
      <c r="J1104" s="524"/>
      <c r="K1104" s="692">
        <v>46399</v>
      </c>
      <c r="L1104" s="537"/>
    </row>
    <row r="1105" spans="1:12">
      <c r="A1105" s="524">
        <v>1096</v>
      </c>
      <c r="B1105" s="490" t="s">
        <v>4243</v>
      </c>
      <c r="C1105" s="725" t="s">
        <v>2529</v>
      </c>
      <c r="D1105" s="726" t="s">
        <v>842</v>
      </c>
      <c r="E1105" s="726" t="s">
        <v>3913</v>
      </c>
      <c r="F1105" s="726">
        <v>1</v>
      </c>
      <c r="G1105" s="524"/>
      <c r="H1105" s="524"/>
      <c r="I1105" s="524"/>
      <c r="J1105" s="524"/>
      <c r="K1105" s="689">
        <v>44828</v>
      </c>
      <c r="L1105" s="537"/>
    </row>
    <row r="1106" spans="1:12">
      <c r="A1106" s="524">
        <v>1097</v>
      </c>
      <c r="B1106" s="414" t="s">
        <v>1103</v>
      </c>
      <c r="C1106" s="523" t="s">
        <v>860</v>
      </c>
      <c r="D1106" s="524" t="s">
        <v>842</v>
      </c>
      <c r="E1106" s="524" t="s">
        <v>3913</v>
      </c>
      <c r="F1106" s="524">
        <v>2</v>
      </c>
      <c r="G1106" s="524"/>
      <c r="H1106" s="524"/>
      <c r="I1106" s="524"/>
      <c r="J1106" s="524"/>
      <c r="K1106" s="692">
        <v>44874</v>
      </c>
      <c r="L1106" s="537"/>
    </row>
    <row r="1107" spans="1:12">
      <c r="A1107" s="524">
        <v>1098</v>
      </c>
      <c r="B1107" s="479" t="s">
        <v>4982</v>
      </c>
      <c r="C1107" s="693" t="s">
        <v>860</v>
      </c>
      <c r="D1107" s="694" t="s">
        <v>842</v>
      </c>
      <c r="E1107" s="694" t="s">
        <v>3846</v>
      </c>
      <c r="F1107" s="694">
        <v>0.5</v>
      </c>
      <c r="G1107" s="524"/>
      <c r="H1107" s="524"/>
      <c r="I1107" s="524"/>
      <c r="J1107" s="524"/>
      <c r="K1107" s="689">
        <v>44363</v>
      </c>
      <c r="L1107" s="537"/>
    </row>
    <row r="1108" spans="1:12">
      <c r="A1108" s="524">
        <v>1099</v>
      </c>
      <c r="B1108" s="414" t="s">
        <v>938</v>
      </c>
      <c r="C1108" s="523" t="s">
        <v>841</v>
      </c>
      <c r="D1108" s="524" t="s">
        <v>842</v>
      </c>
      <c r="E1108" s="524" t="s">
        <v>3968</v>
      </c>
      <c r="F1108" s="524">
        <v>2</v>
      </c>
      <c r="G1108" s="524"/>
      <c r="H1108" s="524"/>
      <c r="I1108" s="524"/>
      <c r="J1108" s="524"/>
      <c r="K1108" s="689">
        <v>44654</v>
      </c>
      <c r="L1108" s="537"/>
    </row>
    <row r="1109" spans="1:12" ht="39.6">
      <c r="A1109" s="524">
        <v>1100</v>
      </c>
      <c r="B1109" s="414" t="s">
        <v>939</v>
      </c>
      <c r="C1109" s="523" t="s">
        <v>860</v>
      </c>
      <c r="D1109" s="524" t="s">
        <v>842</v>
      </c>
      <c r="E1109" s="524" t="s">
        <v>3827</v>
      </c>
      <c r="F1109" s="524">
        <v>2</v>
      </c>
      <c r="G1109" s="524"/>
      <c r="H1109" s="524"/>
      <c r="I1109" s="524"/>
      <c r="J1109" s="524"/>
      <c r="K1109" s="689">
        <v>44806</v>
      </c>
      <c r="L1109" s="537"/>
    </row>
    <row r="1110" spans="1:12" ht="39.6">
      <c r="A1110" s="524">
        <v>1101</v>
      </c>
      <c r="B1110" s="479" t="s">
        <v>3522</v>
      </c>
      <c r="C1110" s="693" t="s">
        <v>860</v>
      </c>
      <c r="D1110" s="514" t="s">
        <v>3523</v>
      </c>
      <c r="E1110" s="515" t="s">
        <v>4244</v>
      </c>
      <c r="F1110" s="767" t="s">
        <v>2607</v>
      </c>
      <c r="G1110" s="524"/>
      <c r="H1110" s="524"/>
      <c r="I1110" s="524"/>
      <c r="J1110" s="524"/>
      <c r="K1110" s="692">
        <v>44797</v>
      </c>
      <c r="L1110" s="537"/>
    </row>
    <row r="1111" spans="1:12">
      <c r="A1111" s="524">
        <v>1102</v>
      </c>
      <c r="B1111" s="772" t="s">
        <v>3205</v>
      </c>
      <c r="C1111" s="705" t="s">
        <v>1212</v>
      </c>
      <c r="D1111" s="495" t="s">
        <v>2514</v>
      </c>
      <c r="E1111" s="495" t="s">
        <v>4043</v>
      </c>
      <c r="F1111" s="694">
        <v>1.4</v>
      </c>
      <c r="G1111" s="524"/>
      <c r="H1111" s="524"/>
      <c r="I1111" s="524"/>
      <c r="J1111" s="524"/>
      <c r="K1111" s="689">
        <v>46098</v>
      </c>
      <c r="L1111" s="537"/>
    </row>
    <row r="1112" spans="1:12">
      <c r="A1112" s="524">
        <v>1103</v>
      </c>
      <c r="B1112" s="690" t="s">
        <v>2582</v>
      </c>
      <c r="C1112" s="523" t="s">
        <v>860</v>
      </c>
      <c r="D1112" s="524" t="s">
        <v>842</v>
      </c>
      <c r="E1112" s="524" t="s">
        <v>3911</v>
      </c>
      <c r="F1112" s="524">
        <v>2</v>
      </c>
      <c r="G1112" s="524"/>
      <c r="H1112" s="524"/>
      <c r="I1112" s="524"/>
      <c r="J1112" s="524"/>
      <c r="K1112" s="689">
        <v>44875</v>
      </c>
      <c r="L1112" s="537"/>
    </row>
    <row r="1113" spans="1:12" ht="26.4">
      <c r="A1113" s="524">
        <v>1104</v>
      </c>
      <c r="B1113" s="414" t="s">
        <v>3524</v>
      </c>
      <c r="C1113" s="523" t="s">
        <v>794</v>
      </c>
      <c r="D1113" s="524" t="s">
        <v>1189</v>
      </c>
      <c r="E1113" s="524" t="s">
        <v>4245</v>
      </c>
      <c r="F1113" s="524">
        <v>0.3</v>
      </c>
      <c r="G1113" s="524"/>
      <c r="H1113" s="524"/>
      <c r="I1113" s="524"/>
      <c r="J1113" s="524"/>
      <c r="K1113" s="689">
        <v>46451</v>
      </c>
      <c r="L1113" s="537"/>
    </row>
    <row r="1114" spans="1:12" ht="39.6">
      <c r="A1114" s="524">
        <v>1105</v>
      </c>
      <c r="B1114" s="414" t="s">
        <v>2583</v>
      </c>
      <c r="C1114" s="523" t="s">
        <v>414</v>
      </c>
      <c r="D1114" s="524" t="s">
        <v>1189</v>
      </c>
      <c r="E1114" s="524" t="s">
        <v>4246</v>
      </c>
      <c r="F1114" s="524">
        <v>0.75</v>
      </c>
      <c r="G1114" s="524"/>
      <c r="H1114" s="524"/>
      <c r="I1114" s="524"/>
      <c r="J1114" s="524"/>
      <c r="K1114" s="689">
        <v>45089</v>
      </c>
      <c r="L1114" s="537"/>
    </row>
    <row r="1115" spans="1:12" ht="26.4">
      <c r="A1115" s="524">
        <v>1106</v>
      </c>
      <c r="B1115" s="414" t="s">
        <v>940</v>
      </c>
      <c r="C1115" s="523" t="s">
        <v>473</v>
      </c>
      <c r="D1115" s="524" t="s">
        <v>853</v>
      </c>
      <c r="E1115" s="524" t="s">
        <v>4046</v>
      </c>
      <c r="F1115" s="524">
        <v>0.5</v>
      </c>
      <c r="G1115" s="524"/>
      <c r="H1115" s="524"/>
      <c r="I1115" s="524"/>
      <c r="J1115" s="524"/>
      <c r="K1115" s="689">
        <v>47261</v>
      </c>
      <c r="L1115" s="537"/>
    </row>
    <row r="1116" spans="1:12" ht="26.4">
      <c r="A1116" s="524">
        <v>1107</v>
      </c>
      <c r="B1116" s="414" t="s">
        <v>2584</v>
      </c>
      <c r="C1116" s="523" t="s">
        <v>411</v>
      </c>
      <c r="D1116" s="524" t="s">
        <v>1192</v>
      </c>
      <c r="E1116" s="524" t="s">
        <v>3943</v>
      </c>
      <c r="F1116" s="524">
        <v>2</v>
      </c>
      <c r="G1116" s="524"/>
      <c r="H1116" s="524"/>
      <c r="I1116" s="524"/>
      <c r="J1116" s="524"/>
      <c r="K1116" s="689">
        <v>47564</v>
      </c>
      <c r="L1116" s="537"/>
    </row>
    <row r="1117" spans="1:12" ht="26.4">
      <c r="A1117" s="524">
        <v>1108</v>
      </c>
      <c r="B1117" s="414" t="s">
        <v>2585</v>
      </c>
      <c r="C1117" s="523" t="s">
        <v>1212</v>
      </c>
      <c r="D1117" s="524" t="s">
        <v>2514</v>
      </c>
      <c r="E1117" s="524" t="s">
        <v>4247</v>
      </c>
      <c r="F1117" s="524">
        <v>1.4</v>
      </c>
      <c r="G1117" s="524"/>
      <c r="H1117" s="524"/>
      <c r="I1117" s="524"/>
      <c r="J1117" s="524"/>
      <c r="K1117" s="689">
        <v>44855</v>
      </c>
      <c r="L1117" s="537"/>
    </row>
    <row r="1118" spans="1:12" ht="39.6">
      <c r="A1118" s="524">
        <v>1109</v>
      </c>
      <c r="B1118" s="414" t="s">
        <v>2586</v>
      </c>
      <c r="C1118" s="523" t="s">
        <v>396</v>
      </c>
      <c r="D1118" s="524" t="s">
        <v>941</v>
      </c>
      <c r="E1118" s="524" t="s">
        <v>3827</v>
      </c>
      <c r="F1118" s="524">
        <v>1.5</v>
      </c>
      <c r="G1118" s="524"/>
      <c r="H1118" s="524"/>
      <c r="I1118" s="524"/>
      <c r="J1118" s="524"/>
      <c r="K1118" s="689">
        <v>44908</v>
      </c>
      <c r="L1118" s="537"/>
    </row>
    <row r="1119" spans="1:12" ht="39.6">
      <c r="A1119" s="524">
        <v>1110</v>
      </c>
      <c r="B1119" s="414" t="s">
        <v>2587</v>
      </c>
      <c r="C1119" s="523" t="s">
        <v>1156</v>
      </c>
      <c r="D1119" s="524" t="s">
        <v>941</v>
      </c>
      <c r="E1119" s="524" t="s">
        <v>3827</v>
      </c>
      <c r="F1119" s="524">
        <v>1.5</v>
      </c>
      <c r="G1119" s="524"/>
      <c r="H1119" s="524"/>
      <c r="I1119" s="524"/>
      <c r="J1119" s="524"/>
      <c r="K1119" s="689">
        <v>44908</v>
      </c>
      <c r="L1119" s="537"/>
    </row>
    <row r="1120" spans="1:12" ht="26.4">
      <c r="A1120" s="524">
        <v>1111</v>
      </c>
      <c r="B1120" s="479" t="s">
        <v>3206</v>
      </c>
      <c r="C1120" s="693" t="s">
        <v>413</v>
      </c>
      <c r="D1120" s="694" t="s">
        <v>918</v>
      </c>
      <c r="E1120" s="694" t="s">
        <v>3848</v>
      </c>
      <c r="F1120" s="694">
        <v>0.5</v>
      </c>
      <c r="G1120" s="524"/>
      <c r="H1120" s="524"/>
      <c r="I1120" s="524"/>
      <c r="J1120" s="524"/>
      <c r="K1120" s="692">
        <v>45868</v>
      </c>
      <c r="L1120" s="537"/>
    </row>
    <row r="1121" spans="1:12" ht="26.4">
      <c r="A1121" s="524">
        <v>1112</v>
      </c>
      <c r="B1121" s="414" t="s">
        <v>2588</v>
      </c>
      <c r="C1121" s="523" t="s">
        <v>318</v>
      </c>
      <c r="D1121" s="524" t="s">
        <v>1010</v>
      </c>
      <c r="E1121" s="524" t="s">
        <v>4248</v>
      </c>
      <c r="F1121" s="524">
        <v>1.5</v>
      </c>
      <c r="G1121" s="524"/>
      <c r="H1121" s="524"/>
      <c r="I1121" s="524"/>
      <c r="J1121" s="524"/>
      <c r="K1121" s="689">
        <v>44988</v>
      </c>
      <c r="L1121" s="537"/>
    </row>
    <row r="1122" spans="1:12">
      <c r="A1122" s="524">
        <v>1113</v>
      </c>
      <c r="B1122" s="417" t="s">
        <v>1104</v>
      </c>
      <c r="C1122" s="523" t="s">
        <v>1105</v>
      </c>
      <c r="D1122" s="524" t="s">
        <v>1106</v>
      </c>
      <c r="E1122" s="524" t="s">
        <v>3773</v>
      </c>
      <c r="F1122" s="524">
        <v>1.5</v>
      </c>
      <c r="G1122" s="524"/>
      <c r="H1122" s="524"/>
      <c r="I1122" s="524"/>
      <c r="J1122" s="524"/>
      <c r="K1122" s="689">
        <v>45740</v>
      </c>
      <c r="L1122" s="537"/>
    </row>
    <row r="1123" spans="1:12" ht="26.4">
      <c r="A1123" s="524">
        <v>1114</v>
      </c>
      <c r="B1123" s="414" t="s">
        <v>3525</v>
      </c>
      <c r="C1123" s="523" t="s">
        <v>318</v>
      </c>
      <c r="D1123" s="524" t="s">
        <v>1010</v>
      </c>
      <c r="E1123" s="524" t="s">
        <v>3781</v>
      </c>
      <c r="F1123" s="524">
        <v>1.5</v>
      </c>
      <c r="G1123" s="524"/>
      <c r="H1123" s="524"/>
      <c r="I1123" s="524"/>
      <c r="J1123" s="524"/>
      <c r="K1123" s="689">
        <v>46635</v>
      </c>
      <c r="L1123" s="537"/>
    </row>
    <row r="1124" spans="1:12" ht="26.4">
      <c r="A1124" s="524">
        <v>1115</v>
      </c>
      <c r="B1124" s="414" t="s">
        <v>2589</v>
      </c>
      <c r="C1124" s="523" t="s">
        <v>903</v>
      </c>
      <c r="D1124" s="524" t="s">
        <v>2590</v>
      </c>
      <c r="E1124" s="524" t="s">
        <v>4249</v>
      </c>
      <c r="F1124" s="524">
        <v>1</v>
      </c>
      <c r="G1124" s="524"/>
      <c r="H1124" s="524"/>
      <c r="I1124" s="524"/>
      <c r="J1124" s="524"/>
      <c r="K1124" s="689">
        <v>45738</v>
      </c>
      <c r="L1124" s="537"/>
    </row>
    <row r="1125" spans="1:12">
      <c r="A1125" s="524">
        <v>1116</v>
      </c>
      <c r="B1125" s="417" t="s">
        <v>942</v>
      </c>
      <c r="C1125" s="523" t="s">
        <v>411</v>
      </c>
      <c r="D1125" s="524" t="s">
        <v>943</v>
      </c>
      <c r="E1125" s="524" t="s">
        <v>3773</v>
      </c>
      <c r="F1125" s="524">
        <v>0.4</v>
      </c>
      <c r="G1125" s="524"/>
      <c r="H1125" s="524"/>
      <c r="I1125" s="524"/>
      <c r="J1125" s="524"/>
      <c r="K1125" s="758">
        <v>44639</v>
      </c>
      <c r="L1125" s="537"/>
    </row>
    <row r="1126" spans="1:12" ht="26.4">
      <c r="A1126" s="524">
        <v>1117</v>
      </c>
      <c r="B1126" s="417" t="s">
        <v>2591</v>
      </c>
      <c r="C1126" s="523" t="s">
        <v>665</v>
      </c>
      <c r="D1126" s="524" t="s">
        <v>945</v>
      </c>
      <c r="E1126" s="524" t="s">
        <v>4250</v>
      </c>
      <c r="F1126" s="524">
        <v>0.01</v>
      </c>
      <c r="G1126" s="524"/>
      <c r="H1126" s="524"/>
      <c r="I1126" s="524"/>
      <c r="J1126" s="524"/>
      <c r="K1126" s="758">
        <v>44830</v>
      </c>
      <c r="L1126" s="537"/>
    </row>
    <row r="1127" spans="1:12">
      <c r="A1127" s="524">
        <v>1118</v>
      </c>
      <c r="B1127" s="414" t="s">
        <v>2592</v>
      </c>
      <c r="C1127" s="523" t="s">
        <v>488</v>
      </c>
      <c r="D1127" s="524" t="s">
        <v>877</v>
      </c>
      <c r="E1127" s="524" t="s">
        <v>3885</v>
      </c>
      <c r="F1127" s="524">
        <v>1.5</v>
      </c>
      <c r="G1127" s="524"/>
      <c r="H1127" s="524"/>
      <c r="I1127" s="524"/>
      <c r="J1127" s="524"/>
      <c r="K1127" s="758">
        <v>45396</v>
      </c>
      <c r="L1127" s="537"/>
    </row>
    <row r="1128" spans="1:12" ht="26.4">
      <c r="A1128" s="524">
        <v>1119</v>
      </c>
      <c r="B1128" s="414" t="s">
        <v>944</v>
      </c>
      <c r="C1128" s="523" t="s">
        <v>665</v>
      </c>
      <c r="D1128" s="524" t="s">
        <v>945</v>
      </c>
      <c r="E1128" s="524" t="s">
        <v>3721</v>
      </c>
      <c r="F1128" s="524">
        <v>1.4999999999999999E-2</v>
      </c>
      <c r="G1128" s="524"/>
      <c r="H1128" s="524"/>
      <c r="I1128" s="524"/>
      <c r="J1128" s="524"/>
      <c r="K1128" s="758">
        <v>47788</v>
      </c>
      <c r="L1128" s="537"/>
    </row>
    <row r="1129" spans="1:12" ht="39.6">
      <c r="A1129" s="524">
        <v>1120</v>
      </c>
      <c r="B1129" s="414" t="s">
        <v>3207</v>
      </c>
      <c r="C1129" s="523" t="s">
        <v>2593</v>
      </c>
      <c r="D1129" s="524" t="s">
        <v>2594</v>
      </c>
      <c r="E1129" s="704" t="s">
        <v>4251</v>
      </c>
      <c r="F1129" s="524">
        <v>2</v>
      </c>
      <c r="G1129" s="524"/>
      <c r="H1129" s="524"/>
      <c r="I1129" s="524"/>
      <c r="J1129" s="524"/>
      <c r="K1129" s="758">
        <v>45002</v>
      </c>
      <c r="L1129" s="537"/>
    </row>
    <row r="1130" spans="1:12" ht="39.6">
      <c r="A1130" s="524">
        <v>1121</v>
      </c>
      <c r="B1130" s="414" t="s">
        <v>3208</v>
      </c>
      <c r="C1130" s="523"/>
      <c r="D1130" s="524" t="s">
        <v>945</v>
      </c>
      <c r="E1130" s="524" t="s">
        <v>4252</v>
      </c>
      <c r="F1130" s="524">
        <v>1.4999999999999999E-2</v>
      </c>
      <c r="G1130" s="524"/>
      <c r="H1130" s="524"/>
      <c r="I1130" s="524"/>
      <c r="J1130" s="524"/>
      <c r="K1130" s="758">
        <v>45002</v>
      </c>
      <c r="L1130" s="537"/>
    </row>
    <row r="1131" spans="1:12">
      <c r="A1131" s="524">
        <v>1122</v>
      </c>
      <c r="B1131" s="414" t="s">
        <v>2595</v>
      </c>
      <c r="C1131" s="523" t="s">
        <v>665</v>
      </c>
      <c r="D1131" s="524" t="s">
        <v>945</v>
      </c>
      <c r="E1131" s="524" t="s">
        <v>3771</v>
      </c>
      <c r="F1131" s="524">
        <v>1.4999999999999999E-2</v>
      </c>
      <c r="G1131" s="524"/>
      <c r="H1131" s="524"/>
      <c r="I1131" s="524"/>
      <c r="J1131" s="524"/>
      <c r="K1131" s="758">
        <v>46122</v>
      </c>
      <c r="L1131" s="537"/>
    </row>
    <row r="1132" spans="1:12" ht="26.4">
      <c r="A1132" s="524">
        <v>1123</v>
      </c>
      <c r="B1132" s="770" t="s">
        <v>4253</v>
      </c>
      <c r="C1132" s="725" t="s">
        <v>4254</v>
      </c>
      <c r="D1132" s="726" t="s">
        <v>4255</v>
      </c>
      <c r="E1132" s="726" t="s">
        <v>3880</v>
      </c>
      <c r="F1132" s="726">
        <v>0.02</v>
      </c>
      <c r="G1132" s="524"/>
      <c r="H1132" s="524"/>
      <c r="I1132" s="524"/>
      <c r="J1132" s="524"/>
      <c r="K1132" s="758">
        <v>47055</v>
      </c>
      <c r="L1132" s="537"/>
    </row>
    <row r="1133" spans="1:12" ht="26.4">
      <c r="A1133" s="524">
        <v>1124</v>
      </c>
      <c r="B1133" s="690" t="s">
        <v>946</v>
      </c>
      <c r="C1133" s="523" t="s">
        <v>860</v>
      </c>
      <c r="D1133" s="524" t="s">
        <v>842</v>
      </c>
      <c r="E1133" s="524" t="s">
        <v>4813</v>
      </c>
      <c r="F1133" s="524">
        <v>2</v>
      </c>
      <c r="G1133" s="524"/>
      <c r="H1133" s="524"/>
      <c r="I1133" s="524"/>
      <c r="J1133" s="524"/>
      <c r="K1133" s="758">
        <v>44882</v>
      </c>
      <c r="L1133" s="537"/>
    </row>
    <row r="1134" spans="1:12">
      <c r="A1134" s="524">
        <v>1125</v>
      </c>
      <c r="B1134" s="417" t="s">
        <v>947</v>
      </c>
      <c r="C1134" s="523" t="s">
        <v>869</v>
      </c>
      <c r="D1134" s="524" t="s">
        <v>870</v>
      </c>
      <c r="E1134" s="524" t="s">
        <v>3773</v>
      </c>
      <c r="F1134" s="524">
        <v>7.4999999999999997E-2</v>
      </c>
      <c r="G1134" s="524"/>
      <c r="H1134" s="524"/>
      <c r="I1134" s="524"/>
      <c r="J1134" s="524"/>
      <c r="K1134" s="758">
        <v>47323</v>
      </c>
      <c r="L1134" s="537"/>
    </row>
    <row r="1135" spans="1:12" ht="26.4">
      <c r="A1135" s="524">
        <v>1126</v>
      </c>
      <c r="B1135" s="414" t="s">
        <v>3209</v>
      </c>
      <c r="C1135" s="523" t="s">
        <v>665</v>
      </c>
      <c r="D1135" s="524" t="s">
        <v>945</v>
      </c>
      <c r="E1135" s="524" t="s">
        <v>4237</v>
      </c>
      <c r="F1135" s="524">
        <v>1.4999999999999999E-2</v>
      </c>
      <c r="G1135" s="524"/>
      <c r="H1135" s="524"/>
      <c r="I1135" s="524"/>
      <c r="J1135" s="524"/>
      <c r="K1135" s="758">
        <v>45002</v>
      </c>
      <c r="L1135" s="537"/>
    </row>
    <row r="1136" spans="1:12" ht="39.6">
      <c r="A1136" s="524">
        <v>1127</v>
      </c>
      <c r="B1136" s="414" t="s">
        <v>948</v>
      </c>
      <c r="C1136" s="523" t="s">
        <v>855</v>
      </c>
      <c r="D1136" s="524" t="s">
        <v>856</v>
      </c>
      <c r="E1136" s="524" t="s">
        <v>4256</v>
      </c>
      <c r="F1136" s="524">
        <v>8.0000000000000002E-3</v>
      </c>
      <c r="G1136" s="524"/>
      <c r="H1136" s="524"/>
      <c r="I1136" s="524"/>
      <c r="J1136" s="524"/>
      <c r="K1136" s="758">
        <v>46551</v>
      </c>
      <c r="L1136" s="537"/>
    </row>
    <row r="1137" spans="1:12" ht="39.6">
      <c r="A1137" s="524">
        <v>1128</v>
      </c>
      <c r="B1137" s="479" t="s">
        <v>3210</v>
      </c>
      <c r="C1137" s="755" t="s">
        <v>429</v>
      </c>
      <c r="D1137" s="756" t="s">
        <v>996</v>
      </c>
      <c r="E1137" s="756" t="s">
        <v>4257</v>
      </c>
      <c r="F1137" s="694" t="s">
        <v>3211</v>
      </c>
      <c r="G1137" s="524"/>
      <c r="H1137" s="524"/>
      <c r="I1137" s="524"/>
      <c r="J1137" s="524"/>
      <c r="K1137" s="758">
        <v>46118</v>
      </c>
      <c r="L1137" s="537"/>
    </row>
    <row r="1138" spans="1:12" ht="79.2">
      <c r="A1138" s="524">
        <v>1129</v>
      </c>
      <c r="B1138" s="479" t="s">
        <v>3526</v>
      </c>
      <c r="C1138" s="755" t="s">
        <v>665</v>
      </c>
      <c r="D1138" s="756" t="s">
        <v>945</v>
      </c>
      <c r="E1138" s="756" t="s">
        <v>4258</v>
      </c>
      <c r="F1138" s="694">
        <v>1.4999999999999999E-2</v>
      </c>
      <c r="G1138" s="524"/>
      <c r="H1138" s="524"/>
      <c r="I1138" s="524"/>
      <c r="J1138" s="524"/>
      <c r="K1138" s="758">
        <v>46522</v>
      </c>
      <c r="L1138" s="537"/>
    </row>
    <row r="1139" spans="1:12" ht="52.8">
      <c r="A1139" s="524">
        <v>1130</v>
      </c>
      <c r="B1139" s="414" t="s">
        <v>949</v>
      </c>
      <c r="C1139" s="523" t="s">
        <v>665</v>
      </c>
      <c r="D1139" s="524" t="s">
        <v>945</v>
      </c>
      <c r="E1139" s="524" t="s">
        <v>4259</v>
      </c>
      <c r="F1139" s="524">
        <v>1.4999999999999999E-2</v>
      </c>
      <c r="G1139" s="524"/>
      <c r="H1139" s="524"/>
      <c r="I1139" s="524"/>
      <c r="J1139" s="524"/>
      <c r="K1139" s="758">
        <v>47278</v>
      </c>
      <c r="L1139" s="537"/>
    </row>
    <row r="1140" spans="1:12">
      <c r="A1140" s="524">
        <v>1131</v>
      </c>
      <c r="B1140" s="414" t="s">
        <v>2596</v>
      </c>
      <c r="C1140" s="523" t="s">
        <v>951</v>
      </c>
      <c r="D1140" s="524" t="s">
        <v>892</v>
      </c>
      <c r="E1140" s="524" t="s">
        <v>4260</v>
      </c>
      <c r="F1140" s="757" t="s">
        <v>4950</v>
      </c>
      <c r="G1140" s="524"/>
      <c r="H1140" s="524"/>
      <c r="I1140" s="524"/>
      <c r="J1140" s="524"/>
      <c r="K1140" s="758">
        <v>45640</v>
      </c>
      <c r="L1140" s="537"/>
    </row>
    <row r="1141" spans="1:12" ht="39.6">
      <c r="A1141" s="524">
        <v>1132</v>
      </c>
      <c r="B1141" s="414" t="s">
        <v>4261</v>
      </c>
      <c r="C1141" s="523" t="s">
        <v>396</v>
      </c>
      <c r="D1141" s="524" t="s">
        <v>2690</v>
      </c>
      <c r="E1141" s="524" t="s">
        <v>4262</v>
      </c>
      <c r="F1141" s="757" t="s">
        <v>4983</v>
      </c>
      <c r="G1141" s="524"/>
      <c r="H1141" s="524"/>
      <c r="I1141" s="524"/>
      <c r="J1141" s="524"/>
      <c r="K1141" s="758">
        <v>47331</v>
      </c>
      <c r="L1141" s="537"/>
    </row>
    <row r="1142" spans="1:12" ht="39.6">
      <c r="A1142" s="524">
        <v>1133</v>
      </c>
      <c r="B1142" s="414" t="s">
        <v>4263</v>
      </c>
      <c r="C1142" s="523" t="s">
        <v>1092</v>
      </c>
      <c r="D1142" s="524" t="s">
        <v>904</v>
      </c>
      <c r="E1142" s="524" t="s">
        <v>4262</v>
      </c>
      <c r="F1142" s="757" t="s">
        <v>4264</v>
      </c>
      <c r="G1142" s="524"/>
      <c r="H1142" s="524"/>
      <c r="I1142" s="524"/>
      <c r="J1142" s="524"/>
      <c r="K1142" s="758">
        <v>47331</v>
      </c>
      <c r="L1142" s="537"/>
    </row>
    <row r="1143" spans="1:12" ht="26.4">
      <c r="A1143" s="524">
        <v>1134</v>
      </c>
      <c r="B1143" s="690" t="s">
        <v>2597</v>
      </c>
      <c r="C1143" s="523" t="s">
        <v>923</v>
      </c>
      <c r="D1143" s="524" t="s">
        <v>924</v>
      </c>
      <c r="E1143" s="524" t="s">
        <v>4265</v>
      </c>
      <c r="F1143" s="524">
        <v>0.5</v>
      </c>
      <c r="G1143" s="524"/>
      <c r="H1143" s="524"/>
      <c r="I1143" s="524"/>
      <c r="J1143" s="524"/>
      <c r="K1143" s="758">
        <v>44656</v>
      </c>
      <c r="L1143" s="537"/>
    </row>
    <row r="1144" spans="1:12">
      <c r="A1144" s="524">
        <v>1135</v>
      </c>
      <c r="B1144" s="414" t="s">
        <v>3212</v>
      </c>
      <c r="C1144" s="523" t="s">
        <v>665</v>
      </c>
      <c r="D1144" s="524" t="s">
        <v>945</v>
      </c>
      <c r="E1144" s="524" t="s">
        <v>3969</v>
      </c>
      <c r="F1144" s="524">
        <v>1.4999999999999999E-2</v>
      </c>
      <c r="G1144" s="524"/>
      <c r="H1144" s="524"/>
      <c r="I1144" s="524"/>
      <c r="J1144" s="524"/>
      <c r="K1144" s="758">
        <v>44988</v>
      </c>
      <c r="L1144" s="537"/>
    </row>
    <row r="1145" spans="1:12" ht="26.4">
      <c r="A1145" s="524">
        <v>1136</v>
      </c>
      <c r="B1145" s="417" t="s">
        <v>4266</v>
      </c>
      <c r="C1145" s="523" t="s">
        <v>488</v>
      </c>
      <c r="D1145" s="524" t="s">
        <v>892</v>
      </c>
      <c r="E1145" s="524" t="s">
        <v>3736</v>
      </c>
      <c r="F1145" s="524">
        <v>0.15</v>
      </c>
      <c r="G1145" s="524"/>
      <c r="H1145" s="524"/>
      <c r="I1145" s="524"/>
      <c r="J1145" s="524"/>
      <c r="K1145" s="758">
        <v>47460</v>
      </c>
      <c r="L1145" s="537"/>
    </row>
    <row r="1146" spans="1:12" ht="26.4">
      <c r="A1146" s="524">
        <v>1137</v>
      </c>
      <c r="B1146" s="417" t="s">
        <v>950</v>
      </c>
      <c r="C1146" s="523" t="s">
        <v>951</v>
      </c>
      <c r="D1146" s="524" t="s">
        <v>892</v>
      </c>
      <c r="E1146" s="515" t="s">
        <v>4267</v>
      </c>
      <c r="F1146" s="524">
        <v>0.15</v>
      </c>
      <c r="G1146" s="524"/>
      <c r="H1146" s="524"/>
      <c r="I1146" s="524"/>
      <c r="J1146" s="524"/>
      <c r="K1146" s="758">
        <v>47271</v>
      </c>
      <c r="L1146" s="537"/>
    </row>
    <row r="1147" spans="1:12">
      <c r="A1147" s="524">
        <v>1138</v>
      </c>
      <c r="B1147" s="414" t="s">
        <v>2598</v>
      </c>
      <c r="C1147" s="523" t="s">
        <v>548</v>
      </c>
      <c r="D1147" s="524" t="s">
        <v>2599</v>
      </c>
      <c r="E1147" s="524" t="s">
        <v>4210</v>
      </c>
      <c r="F1147" s="757" t="s">
        <v>2600</v>
      </c>
      <c r="G1147" s="524"/>
      <c r="H1147" s="524"/>
      <c r="I1147" s="524"/>
      <c r="J1147" s="524"/>
      <c r="K1147" s="758">
        <v>45623</v>
      </c>
      <c r="L1147" s="537"/>
    </row>
    <row r="1148" spans="1:12">
      <c r="A1148" s="524">
        <v>1139</v>
      </c>
      <c r="B1148" s="417" t="s">
        <v>2601</v>
      </c>
      <c r="C1148" s="523" t="s">
        <v>951</v>
      </c>
      <c r="D1148" s="524" t="s">
        <v>892</v>
      </c>
      <c r="E1148" s="524" t="s">
        <v>3776</v>
      </c>
      <c r="F1148" s="524" t="s">
        <v>2335</v>
      </c>
      <c r="G1148" s="524"/>
      <c r="H1148" s="524"/>
      <c r="I1148" s="524"/>
      <c r="J1148" s="524"/>
      <c r="K1148" s="758">
        <v>45389</v>
      </c>
      <c r="L1148" s="537"/>
    </row>
    <row r="1149" spans="1:12">
      <c r="A1149" s="524">
        <v>1140</v>
      </c>
      <c r="B1149" s="414" t="s">
        <v>2602</v>
      </c>
      <c r="C1149" s="523" t="s">
        <v>951</v>
      </c>
      <c r="D1149" s="524" t="s">
        <v>892</v>
      </c>
      <c r="E1149" s="524" t="s">
        <v>3730</v>
      </c>
      <c r="F1149" s="757" t="s">
        <v>4950</v>
      </c>
      <c r="G1149" s="524"/>
      <c r="H1149" s="524"/>
      <c r="I1149" s="524"/>
      <c r="J1149" s="524"/>
      <c r="K1149" s="758">
        <v>45331</v>
      </c>
      <c r="L1149" s="537"/>
    </row>
    <row r="1150" spans="1:12" ht="26.4">
      <c r="A1150" s="524">
        <v>1141</v>
      </c>
      <c r="B1150" s="414" t="s">
        <v>2603</v>
      </c>
      <c r="C1150" s="523" t="s">
        <v>855</v>
      </c>
      <c r="D1150" s="524" t="s">
        <v>856</v>
      </c>
      <c r="E1150" s="524" t="s">
        <v>4268</v>
      </c>
      <c r="F1150" s="757" t="s">
        <v>4984</v>
      </c>
      <c r="G1150" s="524"/>
      <c r="H1150" s="524"/>
      <c r="I1150" s="524"/>
      <c r="J1150" s="524"/>
      <c r="K1150" s="758">
        <v>45594</v>
      </c>
      <c r="L1150" s="537"/>
    </row>
    <row r="1151" spans="1:12">
      <c r="A1151" s="524">
        <v>1142</v>
      </c>
      <c r="B1151" s="417" t="s">
        <v>952</v>
      </c>
      <c r="C1151" s="523" t="s">
        <v>315</v>
      </c>
      <c r="D1151" s="524" t="s">
        <v>953</v>
      </c>
      <c r="E1151" s="524" t="s">
        <v>3773</v>
      </c>
      <c r="F1151" s="524">
        <v>0.4</v>
      </c>
      <c r="G1151" s="524"/>
      <c r="H1151" s="524"/>
      <c r="I1151" s="524"/>
      <c r="J1151" s="524"/>
      <c r="K1151" s="758">
        <v>44639</v>
      </c>
      <c r="L1151" s="537"/>
    </row>
    <row r="1152" spans="1:12" ht="26.4">
      <c r="A1152" s="524">
        <v>1143</v>
      </c>
      <c r="B1152" s="414" t="s">
        <v>2604</v>
      </c>
      <c r="C1152" s="523" t="s">
        <v>418</v>
      </c>
      <c r="D1152" s="524" t="s">
        <v>2605</v>
      </c>
      <c r="E1152" s="524" t="s">
        <v>3816</v>
      </c>
      <c r="F1152" s="524">
        <v>0.04</v>
      </c>
      <c r="G1152" s="524"/>
      <c r="H1152" s="524"/>
      <c r="I1152" s="524"/>
      <c r="J1152" s="524"/>
      <c r="K1152" s="758">
        <v>45002</v>
      </c>
      <c r="L1152" s="537"/>
    </row>
    <row r="1153" spans="1:12" ht="26.4">
      <c r="A1153" s="524">
        <v>1144</v>
      </c>
      <c r="B1153" s="414" t="s">
        <v>954</v>
      </c>
      <c r="C1153" s="523" t="s">
        <v>955</v>
      </c>
      <c r="D1153" s="524" t="s">
        <v>956</v>
      </c>
      <c r="E1153" s="524" t="s">
        <v>4046</v>
      </c>
      <c r="F1153" s="524">
        <v>0.05</v>
      </c>
      <c r="G1153" s="524"/>
      <c r="H1153" s="524"/>
      <c r="I1153" s="524"/>
      <c r="J1153" s="524"/>
      <c r="K1153" s="758">
        <v>47692</v>
      </c>
      <c r="L1153" s="537"/>
    </row>
    <row r="1154" spans="1:12" ht="39.6">
      <c r="A1154" s="524">
        <v>1145</v>
      </c>
      <c r="B1154" s="479" t="s">
        <v>4269</v>
      </c>
      <c r="C1154" s="693" t="s">
        <v>488</v>
      </c>
      <c r="D1154" s="694" t="s">
        <v>3537</v>
      </c>
      <c r="E1154" s="694" t="s">
        <v>4076</v>
      </c>
      <c r="F1154" s="694" t="s">
        <v>4270</v>
      </c>
      <c r="G1154" s="524"/>
      <c r="H1154" s="524"/>
      <c r="I1154" s="524"/>
      <c r="J1154" s="524"/>
      <c r="K1154" s="758">
        <v>46774</v>
      </c>
      <c r="L1154" s="537"/>
    </row>
    <row r="1155" spans="1:12">
      <c r="A1155" s="524">
        <v>1146</v>
      </c>
      <c r="B1155" s="414" t="s">
        <v>2606</v>
      </c>
      <c r="C1155" s="523" t="s">
        <v>2542</v>
      </c>
      <c r="D1155" s="524" t="s">
        <v>901</v>
      </c>
      <c r="E1155" s="524" t="s">
        <v>3801</v>
      </c>
      <c r="F1155" s="757" t="s">
        <v>2607</v>
      </c>
      <c r="G1155" s="524"/>
      <c r="H1155" s="524"/>
      <c r="I1155" s="524"/>
      <c r="J1155" s="524"/>
      <c r="K1155" s="689">
        <v>45642</v>
      </c>
      <c r="L1155" s="537"/>
    </row>
    <row r="1156" spans="1:12" ht="26.4">
      <c r="A1156" s="524">
        <v>1147</v>
      </c>
      <c r="B1156" s="414" t="s">
        <v>1107</v>
      </c>
      <c r="C1156" s="523" t="s">
        <v>1108</v>
      </c>
      <c r="D1156" s="524" t="s">
        <v>959</v>
      </c>
      <c r="E1156" s="524" t="s">
        <v>3913</v>
      </c>
      <c r="F1156" s="524">
        <v>0.5</v>
      </c>
      <c r="G1156" s="524"/>
      <c r="H1156" s="524"/>
      <c r="I1156" s="524"/>
      <c r="J1156" s="524"/>
      <c r="K1156" s="689">
        <v>47841</v>
      </c>
      <c r="L1156" s="537"/>
    </row>
    <row r="1157" spans="1:12" ht="26.4">
      <c r="A1157" s="524">
        <v>1148</v>
      </c>
      <c r="B1157" s="414" t="s">
        <v>957</v>
      </c>
      <c r="C1157" s="523" t="s">
        <v>958</v>
      </c>
      <c r="D1157" s="524" t="s">
        <v>959</v>
      </c>
      <c r="E1157" s="524" t="s">
        <v>3709</v>
      </c>
      <c r="F1157" s="524">
        <v>0.5</v>
      </c>
      <c r="G1157" s="524"/>
      <c r="H1157" s="524"/>
      <c r="I1157" s="524"/>
      <c r="J1157" s="524"/>
      <c r="K1157" s="689">
        <v>46854</v>
      </c>
      <c r="L1157" s="537"/>
    </row>
    <row r="1158" spans="1:12" ht="26.4">
      <c r="A1158" s="524">
        <v>1149</v>
      </c>
      <c r="B1158" s="417" t="s">
        <v>960</v>
      </c>
      <c r="C1158" s="523" t="s">
        <v>961</v>
      </c>
      <c r="D1158" s="524" t="s">
        <v>959</v>
      </c>
      <c r="E1158" s="524" t="s">
        <v>3943</v>
      </c>
      <c r="F1158" s="524">
        <v>0.4</v>
      </c>
      <c r="G1158" s="524"/>
      <c r="H1158" s="524"/>
      <c r="I1158" s="524"/>
      <c r="J1158" s="524"/>
      <c r="K1158" s="689">
        <v>47244</v>
      </c>
      <c r="L1158" s="537"/>
    </row>
    <row r="1159" spans="1:12">
      <c r="A1159" s="524">
        <v>1150</v>
      </c>
      <c r="B1159" s="690" t="s">
        <v>2608</v>
      </c>
      <c r="C1159" s="523" t="s">
        <v>488</v>
      </c>
      <c r="D1159" s="524" t="s">
        <v>892</v>
      </c>
      <c r="E1159" s="524" t="s">
        <v>3783</v>
      </c>
      <c r="F1159" s="524">
        <v>0.15</v>
      </c>
      <c r="G1159" s="524"/>
      <c r="H1159" s="524"/>
      <c r="I1159" s="524"/>
      <c r="J1159" s="524"/>
      <c r="K1159" s="689">
        <v>45118</v>
      </c>
      <c r="L1159" s="537"/>
    </row>
    <row r="1160" spans="1:12">
      <c r="A1160" s="524">
        <v>1151</v>
      </c>
      <c r="B1160" s="414" t="s">
        <v>2609</v>
      </c>
      <c r="C1160" s="523" t="s">
        <v>435</v>
      </c>
      <c r="D1160" s="524" t="s">
        <v>862</v>
      </c>
      <c r="E1160" s="524" t="s">
        <v>3748</v>
      </c>
      <c r="F1160" s="524">
        <v>1</v>
      </c>
      <c r="G1160" s="524"/>
      <c r="H1160" s="524"/>
      <c r="I1160" s="524"/>
      <c r="J1160" s="524"/>
      <c r="K1160" s="689">
        <v>45384</v>
      </c>
      <c r="L1160" s="537"/>
    </row>
    <row r="1161" spans="1:12" ht="26.4">
      <c r="A1161" s="524">
        <v>1152</v>
      </c>
      <c r="B1161" s="414" t="s">
        <v>2610</v>
      </c>
      <c r="C1161" s="523" t="s">
        <v>2611</v>
      </c>
      <c r="D1161" s="524" t="s">
        <v>2612</v>
      </c>
      <c r="E1161" s="524" t="s">
        <v>3816</v>
      </c>
      <c r="F1161" s="524">
        <v>0.5</v>
      </c>
      <c r="G1161" s="524"/>
      <c r="H1161" s="524"/>
      <c r="I1161" s="524"/>
      <c r="J1161" s="524"/>
      <c r="K1161" s="689">
        <v>45002</v>
      </c>
      <c r="L1161" s="537"/>
    </row>
    <row r="1162" spans="1:12" ht="26.4">
      <c r="A1162" s="524">
        <v>1153</v>
      </c>
      <c r="B1162" s="690" t="s">
        <v>962</v>
      </c>
      <c r="C1162" s="523" t="s">
        <v>488</v>
      </c>
      <c r="D1162" s="524" t="s">
        <v>892</v>
      </c>
      <c r="E1162" s="524" t="s">
        <v>4271</v>
      </c>
      <c r="F1162" s="524">
        <v>0.15</v>
      </c>
      <c r="G1162" s="524"/>
      <c r="H1162" s="524"/>
      <c r="I1162" s="524"/>
      <c r="J1162" s="524"/>
      <c r="K1162" s="689">
        <v>46657</v>
      </c>
      <c r="L1162" s="537"/>
    </row>
    <row r="1163" spans="1:12" ht="26.4">
      <c r="A1163" s="524">
        <v>1154</v>
      </c>
      <c r="B1163" s="414" t="s">
        <v>3527</v>
      </c>
      <c r="C1163" s="523" t="s">
        <v>951</v>
      </c>
      <c r="D1163" s="524" t="s">
        <v>892</v>
      </c>
      <c r="E1163" s="524" t="s">
        <v>3849</v>
      </c>
      <c r="F1163" s="524">
        <v>0.15</v>
      </c>
      <c r="G1163" s="524"/>
      <c r="H1163" s="524"/>
      <c r="I1163" s="524"/>
      <c r="J1163" s="524"/>
      <c r="K1163" s="689">
        <v>46718</v>
      </c>
      <c r="L1163" s="537"/>
    </row>
    <row r="1164" spans="1:12" ht="26.4">
      <c r="A1164" s="524">
        <v>1155</v>
      </c>
      <c r="B1164" s="479" t="s">
        <v>4272</v>
      </c>
      <c r="C1164" s="693" t="s">
        <v>4273</v>
      </c>
      <c r="D1164" s="694" t="s">
        <v>2524</v>
      </c>
      <c r="E1164" s="694" t="s">
        <v>3849</v>
      </c>
      <c r="F1164" s="694">
        <v>0.3</v>
      </c>
      <c r="G1164" s="524"/>
      <c r="H1164" s="524"/>
      <c r="I1164" s="524"/>
      <c r="J1164" s="524"/>
      <c r="K1164" s="721">
        <v>46014</v>
      </c>
      <c r="L1164" s="537"/>
    </row>
    <row r="1165" spans="1:12">
      <c r="A1165" s="524">
        <v>1156</v>
      </c>
      <c r="B1165" s="414" t="s">
        <v>1109</v>
      </c>
      <c r="C1165" s="523" t="s">
        <v>488</v>
      </c>
      <c r="D1165" s="524" t="s">
        <v>892</v>
      </c>
      <c r="E1165" s="524" t="s">
        <v>3913</v>
      </c>
      <c r="F1165" s="524">
        <v>0.15</v>
      </c>
      <c r="G1165" s="524"/>
      <c r="H1165" s="524"/>
      <c r="I1165" s="524"/>
      <c r="J1165" s="524"/>
      <c r="K1165" s="689">
        <v>47819</v>
      </c>
      <c r="L1165" s="537"/>
    </row>
    <row r="1166" spans="1:12" ht="26.4">
      <c r="A1166" s="524">
        <v>1157</v>
      </c>
      <c r="B1166" s="414" t="s">
        <v>964</v>
      </c>
      <c r="C1166" s="523" t="s">
        <v>961</v>
      </c>
      <c r="D1166" s="524" t="s">
        <v>959</v>
      </c>
      <c r="E1166" s="524" t="s">
        <v>4274</v>
      </c>
      <c r="F1166" s="524">
        <v>0.5</v>
      </c>
      <c r="G1166" s="524"/>
      <c r="H1166" s="524"/>
      <c r="I1166" s="524"/>
      <c r="J1166" s="524"/>
      <c r="K1166" s="689">
        <v>47551</v>
      </c>
      <c r="L1166" s="537"/>
    </row>
    <row r="1167" spans="1:12" ht="52.8">
      <c r="A1167" s="524">
        <v>1158</v>
      </c>
      <c r="B1167" s="414" t="s">
        <v>3213</v>
      </c>
      <c r="C1167" s="523" t="s">
        <v>2745</v>
      </c>
      <c r="D1167" s="524" t="s">
        <v>2719</v>
      </c>
      <c r="E1167" s="524" t="s">
        <v>3928</v>
      </c>
      <c r="F1167" s="524">
        <v>0.4</v>
      </c>
      <c r="G1167" s="524"/>
      <c r="H1167" s="524"/>
      <c r="I1167" s="524"/>
      <c r="J1167" s="524"/>
      <c r="K1167" s="692">
        <v>46094</v>
      </c>
      <c r="L1167" s="537"/>
    </row>
    <row r="1168" spans="1:12">
      <c r="A1168" s="524">
        <v>1159</v>
      </c>
      <c r="B1168" s="690" t="s">
        <v>2613</v>
      </c>
      <c r="C1168" s="523" t="s">
        <v>896</v>
      </c>
      <c r="D1168" s="524" t="s">
        <v>897</v>
      </c>
      <c r="E1168" s="524" t="s">
        <v>3748</v>
      </c>
      <c r="F1168" s="524">
        <v>1.3</v>
      </c>
      <c r="G1168" s="524"/>
      <c r="H1168" s="524"/>
      <c r="I1168" s="524"/>
      <c r="J1168" s="524"/>
      <c r="K1168" s="689">
        <v>46084</v>
      </c>
      <c r="L1168" s="537"/>
    </row>
    <row r="1169" spans="1:12" ht="39.6">
      <c r="A1169" s="524">
        <v>1160</v>
      </c>
      <c r="B1169" s="414" t="s">
        <v>1110</v>
      </c>
      <c r="C1169" s="523" t="s">
        <v>338</v>
      </c>
      <c r="D1169" s="524" t="s">
        <v>991</v>
      </c>
      <c r="E1169" s="524" t="s">
        <v>4201</v>
      </c>
      <c r="F1169" s="524">
        <v>0.03</v>
      </c>
      <c r="G1169" s="524"/>
      <c r="H1169" s="524"/>
      <c r="I1169" s="524"/>
      <c r="J1169" s="524"/>
      <c r="K1169" s="689">
        <v>44277</v>
      </c>
      <c r="L1169" s="537"/>
    </row>
    <row r="1170" spans="1:12">
      <c r="A1170" s="524">
        <v>1161</v>
      </c>
      <c r="B1170" s="762" t="s">
        <v>4985</v>
      </c>
      <c r="C1170" s="693" t="s">
        <v>1245</v>
      </c>
      <c r="D1170" s="694" t="s">
        <v>1246</v>
      </c>
      <c r="E1170" s="694" t="s">
        <v>3750</v>
      </c>
      <c r="F1170" s="694">
        <v>0.8</v>
      </c>
      <c r="G1170" s="524"/>
      <c r="H1170" s="524"/>
      <c r="I1170" s="524"/>
      <c r="J1170" s="524"/>
      <c r="K1170" s="689">
        <v>45959</v>
      </c>
      <c r="L1170" s="537"/>
    </row>
    <row r="1171" spans="1:12" ht="26.4">
      <c r="A1171" s="524">
        <v>1162</v>
      </c>
      <c r="B1171" s="414" t="s">
        <v>965</v>
      </c>
      <c r="C1171" s="523" t="s">
        <v>966</v>
      </c>
      <c r="D1171" s="524" t="s">
        <v>918</v>
      </c>
      <c r="E1171" s="524" t="s">
        <v>3777</v>
      </c>
      <c r="F1171" s="524">
        <v>0.5</v>
      </c>
      <c r="G1171" s="524"/>
      <c r="H1171" s="524"/>
      <c r="I1171" s="524"/>
      <c r="J1171" s="524"/>
      <c r="K1171" s="689">
        <v>47628</v>
      </c>
      <c r="L1171" s="537"/>
    </row>
    <row r="1172" spans="1:12" ht="26.4">
      <c r="A1172" s="524">
        <v>1163</v>
      </c>
      <c r="B1172" s="690" t="s">
        <v>1111</v>
      </c>
      <c r="C1172" s="523" t="s">
        <v>1112</v>
      </c>
      <c r="D1172" s="524" t="s">
        <v>1113</v>
      </c>
      <c r="E1172" s="524" t="s">
        <v>3729</v>
      </c>
      <c r="F1172" s="524">
        <v>0.3</v>
      </c>
      <c r="G1172" s="524"/>
      <c r="H1172" s="524"/>
      <c r="I1172" s="524"/>
      <c r="J1172" s="524"/>
      <c r="K1172" s="689">
        <v>44304</v>
      </c>
      <c r="L1172" s="537"/>
    </row>
    <row r="1173" spans="1:12" ht="26.4">
      <c r="A1173" s="524">
        <v>1164</v>
      </c>
      <c r="B1173" s="414" t="s">
        <v>2614</v>
      </c>
      <c r="C1173" s="523" t="s">
        <v>886</v>
      </c>
      <c r="D1173" s="524" t="s">
        <v>905</v>
      </c>
      <c r="E1173" s="524" t="s">
        <v>4197</v>
      </c>
      <c r="F1173" s="524">
        <v>1</v>
      </c>
      <c r="G1173" s="524"/>
      <c r="H1173" s="524"/>
      <c r="I1173" s="524"/>
      <c r="J1173" s="524"/>
      <c r="K1173" s="689">
        <v>44698</v>
      </c>
      <c r="L1173" s="537"/>
    </row>
    <row r="1174" spans="1:12" ht="26.4">
      <c r="A1174" s="524">
        <v>1165</v>
      </c>
      <c r="B1174" s="414" t="s">
        <v>2615</v>
      </c>
      <c r="C1174" s="523" t="s">
        <v>903</v>
      </c>
      <c r="D1174" s="524" t="s">
        <v>2590</v>
      </c>
      <c r="E1174" s="524" t="s">
        <v>4275</v>
      </c>
      <c r="F1174" s="524">
        <v>1</v>
      </c>
      <c r="G1174" s="524"/>
      <c r="H1174" s="524"/>
      <c r="I1174" s="524"/>
      <c r="J1174" s="524"/>
      <c r="K1174" s="689">
        <v>45801</v>
      </c>
      <c r="L1174" s="537"/>
    </row>
    <row r="1175" spans="1:12" ht="26.4">
      <c r="A1175" s="524">
        <v>1166</v>
      </c>
      <c r="B1175" s="417" t="s">
        <v>2616</v>
      </c>
      <c r="C1175" s="523" t="s">
        <v>2617</v>
      </c>
      <c r="D1175" s="524" t="s">
        <v>831</v>
      </c>
      <c r="E1175" s="524" t="s">
        <v>3916</v>
      </c>
      <c r="F1175" s="524">
        <v>0.5</v>
      </c>
      <c r="G1175" s="524"/>
      <c r="H1175" s="524"/>
      <c r="I1175" s="524"/>
      <c r="J1175" s="524"/>
      <c r="K1175" s="689">
        <v>45384</v>
      </c>
      <c r="L1175" s="537"/>
    </row>
    <row r="1176" spans="1:12">
      <c r="A1176" s="524">
        <v>1167</v>
      </c>
      <c r="B1176" s="414" t="s">
        <v>967</v>
      </c>
      <c r="C1176" s="523" t="s">
        <v>896</v>
      </c>
      <c r="D1176" s="524" t="s">
        <v>897</v>
      </c>
      <c r="E1176" s="524" t="s">
        <v>3751</v>
      </c>
      <c r="F1176" s="524">
        <v>1</v>
      </c>
      <c r="G1176" s="524"/>
      <c r="H1176" s="524"/>
      <c r="I1176" s="524"/>
      <c r="J1176" s="524"/>
      <c r="K1176" s="689">
        <v>44652</v>
      </c>
      <c r="L1176" s="537"/>
    </row>
    <row r="1177" spans="1:12" ht="26.4">
      <c r="A1177" s="524">
        <v>1168</v>
      </c>
      <c r="B1177" s="417" t="s">
        <v>4276</v>
      </c>
      <c r="C1177" s="523" t="s">
        <v>968</v>
      </c>
      <c r="D1177" s="524" t="s">
        <v>969</v>
      </c>
      <c r="E1177" s="524" t="s">
        <v>3773</v>
      </c>
      <c r="F1177" s="524">
        <v>0.05</v>
      </c>
      <c r="G1177" s="524"/>
      <c r="H1177" s="524"/>
      <c r="I1177" s="524"/>
      <c r="J1177" s="524"/>
      <c r="K1177" s="692">
        <v>47586</v>
      </c>
      <c r="L1177" s="537"/>
    </row>
    <row r="1178" spans="1:12" ht="26.4">
      <c r="A1178" s="524">
        <v>1169</v>
      </c>
      <c r="B1178" s="417" t="s">
        <v>4277</v>
      </c>
      <c r="C1178" s="523" t="s">
        <v>2618</v>
      </c>
      <c r="D1178" s="524" t="s">
        <v>2619</v>
      </c>
      <c r="E1178" s="524" t="s">
        <v>3776</v>
      </c>
      <c r="F1178" s="524">
        <v>0.3</v>
      </c>
      <c r="G1178" s="524"/>
      <c r="H1178" s="524"/>
      <c r="I1178" s="524"/>
      <c r="J1178" s="524"/>
      <c r="K1178" s="689">
        <v>45052</v>
      </c>
      <c r="L1178" s="537"/>
    </row>
    <row r="1179" spans="1:12">
      <c r="A1179" s="524">
        <v>1170</v>
      </c>
      <c r="B1179" s="417" t="s">
        <v>4278</v>
      </c>
      <c r="C1179" s="523" t="s">
        <v>4279</v>
      </c>
      <c r="D1179" s="524" t="s">
        <v>4280</v>
      </c>
      <c r="E1179" s="524" t="s">
        <v>3776</v>
      </c>
      <c r="F1179" s="524">
        <v>0.3</v>
      </c>
      <c r="G1179" s="524"/>
      <c r="H1179" s="524"/>
      <c r="I1179" s="524"/>
      <c r="J1179" s="524"/>
      <c r="K1179" s="689">
        <v>45437</v>
      </c>
      <c r="L1179" s="537"/>
    </row>
    <row r="1180" spans="1:12">
      <c r="A1180" s="524">
        <v>1171</v>
      </c>
      <c r="B1180" s="417" t="s">
        <v>2620</v>
      </c>
      <c r="C1180" s="523" t="s">
        <v>414</v>
      </c>
      <c r="D1180" s="524" t="s">
        <v>1154</v>
      </c>
      <c r="E1180" s="524" t="s">
        <v>4281</v>
      </c>
      <c r="F1180" s="524">
        <v>1</v>
      </c>
      <c r="G1180" s="524"/>
      <c r="H1180" s="524"/>
      <c r="I1180" s="524"/>
      <c r="J1180" s="524"/>
      <c r="K1180" s="689">
        <v>44656</v>
      </c>
      <c r="L1180" s="537"/>
    </row>
    <row r="1181" spans="1:12" ht="26.4">
      <c r="A1181" s="524">
        <v>1172</v>
      </c>
      <c r="B1181" s="414" t="s">
        <v>970</v>
      </c>
      <c r="C1181" s="523" t="s">
        <v>665</v>
      </c>
      <c r="D1181" s="524" t="s">
        <v>971</v>
      </c>
      <c r="E1181" s="524" t="s">
        <v>3980</v>
      </c>
      <c r="F1181" s="524">
        <v>6.4999999999999997E-3</v>
      </c>
      <c r="G1181" s="524"/>
      <c r="H1181" s="524"/>
      <c r="I1181" s="524"/>
      <c r="J1181" s="524"/>
      <c r="K1181" s="689">
        <v>47226</v>
      </c>
      <c r="L1181" s="537"/>
    </row>
    <row r="1182" spans="1:12">
      <c r="A1182" s="524">
        <v>1173</v>
      </c>
      <c r="B1182" s="690" t="s">
        <v>3528</v>
      </c>
      <c r="C1182" s="523" t="s">
        <v>896</v>
      </c>
      <c r="D1182" s="524" t="s">
        <v>897</v>
      </c>
      <c r="E1182" s="524" t="s">
        <v>3714</v>
      </c>
      <c r="F1182" s="524">
        <v>1.3</v>
      </c>
      <c r="G1182" s="524"/>
      <c r="H1182" s="524"/>
      <c r="I1182" s="524"/>
      <c r="J1182" s="524"/>
      <c r="K1182" s="689">
        <v>46711</v>
      </c>
      <c r="L1182" s="537"/>
    </row>
    <row r="1183" spans="1:12" ht="26.4">
      <c r="A1183" s="524">
        <v>1174</v>
      </c>
      <c r="B1183" s="690" t="s">
        <v>2623</v>
      </c>
      <c r="C1183" s="523" t="s">
        <v>2624</v>
      </c>
      <c r="D1183" s="524" t="s">
        <v>2625</v>
      </c>
      <c r="E1183" s="524" t="s">
        <v>4176</v>
      </c>
      <c r="F1183" s="524">
        <v>1.6</v>
      </c>
      <c r="G1183" s="524"/>
      <c r="H1183" s="524"/>
      <c r="I1183" s="524"/>
      <c r="J1183" s="524"/>
      <c r="K1183" s="706">
        <v>45910</v>
      </c>
      <c r="L1183" s="537"/>
    </row>
    <row r="1184" spans="1:12" ht="26.4">
      <c r="A1184" s="524">
        <v>1175</v>
      </c>
      <c r="B1184" s="714" t="s">
        <v>4986</v>
      </c>
      <c r="C1184" s="693" t="s">
        <v>972</v>
      </c>
      <c r="D1184" s="694" t="s">
        <v>973</v>
      </c>
      <c r="E1184" s="694" t="s">
        <v>4176</v>
      </c>
      <c r="F1184" s="694">
        <v>1</v>
      </c>
      <c r="G1184" s="524"/>
      <c r="H1184" s="524"/>
      <c r="I1184" s="524"/>
      <c r="J1184" s="524"/>
      <c r="K1184" s="689">
        <v>47532</v>
      </c>
      <c r="L1184" s="537"/>
    </row>
    <row r="1185" spans="1:12">
      <c r="A1185" s="524">
        <v>1176</v>
      </c>
      <c r="B1185" s="414" t="s">
        <v>4282</v>
      </c>
      <c r="C1185" s="523" t="s">
        <v>2621</v>
      </c>
      <c r="D1185" s="524" t="s">
        <v>2622</v>
      </c>
      <c r="E1185" s="524" t="s">
        <v>3730</v>
      </c>
      <c r="F1185" s="524">
        <v>1</v>
      </c>
      <c r="G1185" s="524"/>
      <c r="H1185" s="524"/>
      <c r="I1185" s="524"/>
      <c r="J1185" s="524"/>
      <c r="K1185" s="689">
        <v>45051</v>
      </c>
      <c r="L1185" s="537"/>
    </row>
    <row r="1186" spans="1:12">
      <c r="A1186" s="524">
        <v>1177</v>
      </c>
      <c r="B1186" s="414" t="s">
        <v>2626</v>
      </c>
      <c r="C1186" s="523" t="s">
        <v>972</v>
      </c>
      <c r="D1186" s="524" t="s">
        <v>2625</v>
      </c>
      <c r="E1186" s="524" t="s">
        <v>4283</v>
      </c>
      <c r="F1186" s="524">
        <v>1</v>
      </c>
      <c r="G1186" s="524"/>
      <c r="H1186" s="524"/>
      <c r="I1186" s="524"/>
      <c r="J1186" s="524"/>
      <c r="K1186" s="706">
        <v>45693</v>
      </c>
      <c r="L1186" s="537"/>
    </row>
    <row r="1187" spans="1:12">
      <c r="A1187" s="524">
        <v>1178</v>
      </c>
      <c r="B1187" s="414" t="s">
        <v>2627</v>
      </c>
      <c r="C1187" s="523" t="s">
        <v>972</v>
      </c>
      <c r="D1187" s="524" t="s">
        <v>2625</v>
      </c>
      <c r="E1187" s="524" t="s">
        <v>3714</v>
      </c>
      <c r="F1187" s="524">
        <v>1</v>
      </c>
      <c r="G1187" s="524"/>
      <c r="H1187" s="524"/>
      <c r="I1187" s="524"/>
      <c r="J1187" s="524"/>
      <c r="K1187" s="689">
        <v>45747</v>
      </c>
      <c r="L1187" s="537"/>
    </row>
    <row r="1188" spans="1:12" ht="26.4">
      <c r="A1188" s="524">
        <v>1179</v>
      </c>
      <c r="B1188" s="414" t="s">
        <v>3529</v>
      </c>
      <c r="C1188" s="523" t="s">
        <v>3530</v>
      </c>
      <c r="D1188" s="524" t="s">
        <v>3531</v>
      </c>
      <c r="E1188" s="524" t="s">
        <v>4284</v>
      </c>
      <c r="F1188" s="524">
        <v>1.5</v>
      </c>
      <c r="G1188" s="524"/>
      <c r="H1188" s="524"/>
      <c r="I1188" s="524"/>
      <c r="J1188" s="524"/>
      <c r="K1188" s="689">
        <v>46689</v>
      </c>
      <c r="L1188" s="537"/>
    </row>
    <row r="1189" spans="1:12" ht="26.4">
      <c r="A1189" s="524">
        <v>1180</v>
      </c>
      <c r="B1189" s="509" t="s">
        <v>974</v>
      </c>
      <c r="C1189" s="523" t="s">
        <v>925</v>
      </c>
      <c r="D1189" s="524" t="s">
        <v>924</v>
      </c>
      <c r="E1189" s="524" t="s">
        <v>4046</v>
      </c>
      <c r="F1189" s="524">
        <v>0.5</v>
      </c>
      <c r="G1189" s="524"/>
      <c r="H1189" s="524"/>
      <c r="I1189" s="524"/>
      <c r="J1189" s="524"/>
      <c r="K1189" s="689">
        <v>47261</v>
      </c>
      <c r="L1189" s="537"/>
    </row>
    <row r="1190" spans="1:12" ht="26.4">
      <c r="A1190" s="524">
        <v>1181</v>
      </c>
      <c r="B1190" s="414" t="s">
        <v>1114</v>
      </c>
      <c r="C1190" s="523" t="s">
        <v>923</v>
      </c>
      <c r="D1190" s="524" t="s">
        <v>924</v>
      </c>
      <c r="E1190" s="524" t="s">
        <v>4217</v>
      </c>
      <c r="F1190" s="524">
        <v>0.5</v>
      </c>
      <c r="G1190" s="524"/>
      <c r="H1190" s="524"/>
      <c r="I1190" s="524"/>
      <c r="J1190" s="524"/>
      <c r="K1190" s="689">
        <v>44241</v>
      </c>
      <c r="L1190" s="537"/>
    </row>
    <row r="1191" spans="1:12" ht="26.4">
      <c r="A1191" s="524">
        <v>1182</v>
      </c>
      <c r="B1191" s="414" t="s">
        <v>2629</v>
      </c>
      <c r="C1191" s="523" t="s">
        <v>483</v>
      </c>
      <c r="D1191" s="524" t="s">
        <v>975</v>
      </c>
      <c r="E1191" s="524" t="s">
        <v>3726</v>
      </c>
      <c r="F1191" s="524" t="s">
        <v>2630</v>
      </c>
      <c r="G1191" s="524"/>
      <c r="H1191" s="524"/>
      <c r="I1191" s="524"/>
      <c r="J1191" s="524"/>
      <c r="K1191" s="689">
        <v>44814</v>
      </c>
      <c r="L1191" s="537"/>
    </row>
    <row r="1192" spans="1:12">
      <c r="A1192" s="524">
        <v>1183</v>
      </c>
      <c r="B1192" s="414" t="s">
        <v>2631</v>
      </c>
      <c r="C1192" s="523" t="s">
        <v>483</v>
      </c>
      <c r="D1192" s="524" t="s">
        <v>975</v>
      </c>
      <c r="E1192" s="524" t="s">
        <v>3714</v>
      </c>
      <c r="F1192" s="524">
        <v>0.5</v>
      </c>
      <c r="G1192" s="524"/>
      <c r="H1192" s="524"/>
      <c r="I1192" s="524"/>
      <c r="J1192" s="524"/>
      <c r="K1192" s="689">
        <v>45327</v>
      </c>
      <c r="L1192" s="537"/>
    </row>
    <row r="1193" spans="1:12" ht="26.4">
      <c r="A1193" s="524">
        <v>1184</v>
      </c>
      <c r="B1193" s="417" t="s">
        <v>976</v>
      </c>
      <c r="C1193" s="523" t="s">
        <v>977</v>
      </c>
      <c r="D1193" s="524" t="s">
        <v>978</v>
      </c>
      <c r="E1193" s="524" t="s">
        <v>3773</v>
      </c>
      <c r="F1193" s="524">
        <v>0.6</v>
      </c>
      <c r="G1193" s="524"/>
      <c r="H1193" s="524"/>
      <c r="I1193" s="524"/>
      <c r="J1193" s="524"/>
      <c r="K1193" s="689">
        <v>47203</v>
      </c>
      <c r="L1193" s="537"/>
    </row>
    <row r="1194" spans="1:12" ht="52.8">
      <c r="A1194" s="524">
        <v>1185</v>
      </c>
      <c r="B1194" s="770" t="s">
        <v>3532</v>
      </c>
      <c r="C1194" s="725" t="s">
        <v>665</v>
      </c>
      <c r="D1194" s="726" t="s">
        <v>3533</v>
      </c>
      <c r="E1194" s="726" t="s">
        <v>4285</v>
      </c>
      <c r="F1194" s="767" t="s">
        <v>2533</v>
      </c>
      <c r="G1194" s="524"/>
      <c r="H1194" s="524"/>
      <c r="I1194" s="524"/>
      <c r="J1194" s="524"/>
      <c r="K1194" s="689">
        <v>44737</v>
      </c>
      <c r="L1194" s="537"/>
    </row>
    <row r="1195" spans="1:12">
      <c r="A1195" s="524">
        <v>1186</v>
      </c>
      <c r="B1195" s="414" t="s">
        <v>979</v>
      </c>
      <c r="C1195" s="523" t="s">
        <v>413</v>
      </c>
      <c r="D1195" s="524" t="s">
        <v>918</v>
      </c>
      <c r="E1195" s="524" t="s">
        <v>3729</v>
      </c>
      <c r="F1195" s="524">
        <v>0.4</v>
      </c>
      <c r="G1195" s="524"/>
      <c r="H1195" s="524"/>
      <c r="I1195" s="524"/>
      <c r="J1195" s="524"/>
      <c r="K1195" s="689">
        <v>47568</v>
      </c>
      <c r="L1195" s="537"/>
    </row>
    <row r="1196" spans="1:12" ht="26.4">
      <c r="A1196" s="524">
        <v>1187</v>
      </c>
      <c r="B1196" s="493" t="s">
        <v>4286</v>
      </c>
      <c r="C1196" s="725" t="s">
        <v>855</v>
      </c>
      <c r="D1196" s="726" t="s">
        <v>856</v>
      </c>
      <c r="E1196" s="726" t="s">
        <v>3736</v>
      </c>
      <c r="F1196" s="726">
        <v>7.0000000000000001E-3</v>
      </c>
      <c r="G1196" s="524"/>
      <c r="H1196" s="524"/>
      <c r="I1196" s="524"/>
      <c r="J1196" s="524"/>
      <c r="K1196" s="689">
        <v>47180</v>
      </c>
      <c r="L1196" s="537"/>
    </row>
    <row r="1197" spans="1:12">
      <c r="A1197" s="524">
        <v>1188</v>
      </c>
      <c r="B1197" s="690" t="s">
        <v>1115</v>
      </c>
      <c r="C1197" s="523" t="s">
        <v>923</v>
      </c>
      <c r="D1197" s="524" t="s">
        <v>924</v>
      </c>
      <c r="E1197" s="524" t="s">
        <v>3913</v>
      </c>
      <c r="F1197" s="524">
        <v>0.5</v>
      </c>
      <c r="G1197" s="524"/>
      <c r="H1197" s="524"/>
      <c r="I1197" s="524"/>
      <c r="J1197" s="524"/>
      <c r="K1197" s="689">
        <v>47796</v>
      </c>
      <c r="L1197" s="537"/>
    </row>
    <row r="1198" spans="1:12" ht="52.8">
      <c r="A1198" s="524">
        <v>1189</v>
      </c>
      <c r="B1198" s="414" t="s">
        <v>980</v>
      </c>
      <c r="C1198" s="523" t="s">
        <v>473</v>
      </c>
      <c r="D1198" s="524" t="s">
        <v>943</v>
      </c>
      <c r="E1198" s="524" t="s">
        <v>4287</v>
      </c>
      <c r="F1198" s="524">
        <v>0.2</v>
      </c>
      <c r="G1198" s="524"/>
      <c r="H1198" s="524"/>
      <c r="I1198" s="524"/>
      <c r="J1198" s="524"/>
      <c r="K1198" s="689">
        <v>47441</v>
      </c>
      <c r="L1198" s="537"/>
    </row>
    <row r="1199" spans="1:12" ht="52.8">
      <c r="A1199" s="524">
        <v>1190</v>
      </c>
      <c r="B1199" s="690" t="s">
        <v>2632</v>
      </c>
      <c r="C1199" s="523" t="s">
        <v>414</v>
      </c>
      <c r="D1199" s="524" t="s">
        <v>1189</v>
      </c>
      <c r="E1199" s="524" t="s">
        <v>3794</v>
      </c>
      <c r="F1199" s="757" t="s">
        <v>4987</v>
      </c>
      <c r="G1199" s="524"/>
      <c r="H1199" s="524"/>
      <c r="I1199" s="524"/>
      <c r="J1199" s="524"/>
      <c r="K1199" s="689">
        <v>45650</v>
      </c>
      <c r="L1199" s="537"/>
    </row>
    <row r="1200" spans="1:12" ht="39.6">
      <c r="A1200" s="524">
        <v>1191</v>
      </c>
      <c r="B1200" s="414" t="s">
        <v>3214</v>
      </c>
      <c r="C1200" s="523" t="s">
        <v>414</v>
      </c>
      <c r="D1200" s="524" t="s">
        <v>1189</v>
      </c>
      <c r="E1200" s="524" t="s">
        <v>3939</v>
      </c>
      <c r="F1200" s="757" t="s">
        <v>4987</v>
      </c>
      <c r="G1200" s="524"/>
      <c r="H1200" s="524"/>
      <c r="I1200" s="524"/>
      <c r="J1200" s="524"/>
      <c r="K1200" s="689">
        <v>46118</v>
      </c>
      <c r="L1200" s="537"/>
    </row>
    <row r="1201" spans="1:12" ht="26.4">
      <c r="A1201" s="524">
        <v>1192</v>
      </c>
      <c r="B1201" s="417" t="s">
        <v>981</v>
      </c>
      <c r="C1201" s="523" t="s">
        <v>429</v>
      </c>
      <c r="D1201" s="524" t="s">
        <v>975</v>
      </c>
      <c r="E1201" s="524" t="s">
        <v>3749</v>
      </c>
      <c r="F1201" s="524" t="s">
        <v>2633</v>
      </c>
      <c r="G1201" s="524"/>
      <c r="H1201" s="524"/>
      <c r="I1201" s="524"/>
      <c r="J1201" s="524"/>
      <c r="K1201" s="689">
        <v>47735</v>
      </c>
      <c r="L1201" s="537"/>
    </row>
    <row r="1202" spans="1:12" ht="52.8">
      <c r="A1202" s="524">
        <v>1193</v>
      </c>
      <c r="B1202" s="479" t="s">
        <v>4288</v>
      </c>
      <c r="C1202" s="693" t="s">
        <v>833</v>
      </c>
      <c r="D1202" s="694" t="s">
        <v>834</v>
      </c>
      <c r="E1202" s="694" t="s">
        <v>4289</v>
      </c>
      <c r="F1202" s="694">
        <v>0.4</v>
      </c>
      <c r="G1202" s="524"/>
      <c r="H1202" s="524"/>
      <c r="I1202" s="524"/>
      <c r="J1202" s="524"/>
      <c r="K1202" s="689">
        <v>46320</v>
      </c>
      <c r="L1202" s="537"/>
    </row>
    <row r="1203" spans="1:12" ht="39.6">
      <c r="A1203" s="524">
        <v>1194</v>
      </c>
      <c r="B1203" s="479" t="s">
        <v>4290</v>
      </c>
      <c r="C1203" s="693" t="s">
        <v>1242</v>
      </c>
      <c r="D1203" s="694" t="s">
        <v>834</v>
      </c>
      <c r="E1203" s="694" t="s">
        <v>4291</v>
      </c>
      <c r="F1203" s="694">
        <v>0.8</v>
      </c>
      <c r="G1203" s="524"/>
      <c r="H1203" s="524"/>
      <c r="I1203" s="524"/>
      <c r="J1203" s="524"/>
      <c r="K1203" s="689">
        <v>46320</v>
      </c>
      <c r="L1203" s="537"/>
    </row>
    <row r="1204" spans="1:12">
      <c r="A1204" s="524">
        <v>1195</v>
      </c>
      <c r="B1204" s="714" t="s">
        <v>4988</v>
      </c>
      <c r="C1204" s="693" t="s">
        <v>488</v>
      </c>
      <c r="D1204" s="694" t="s">
        <v>877</v>
      </c>
      <c r="E1204" s="694" t="s">
        <v>3801</v>
      </c>
      <c r="F1204" s="694">
        <v>1.5</v>
      </c>
      <c r="G1204" s="524"/>
      <c r="H1204" s="524"/>
      <c r="I1204" s="524"/>
      <c r="J1204" s="524"/>
      <c r="K1204" s="689">
        <v>47663</v>
      </c>
      <c r="L1204" s="537"/>
    </row>
    <row r="1205" spans="1:12" ht="26.4">
      <c r="A1205" s="524">
        <v>1196</v>
      </c>
      <c r="B1205" s="414" t="s">
        <v>2634</v>
      </c>
      <c r="C1205" s="523" t="s">
        <v>414</v>
      </c>
      <c r="D1205" s="524" t="s">
        <v>1154</v>
      </c>
      <c r="E1205" s="524" t="s">
        <v>3926</v>
      </c>
      <c r="F1205" s="757" t="s">
        <v>2533</v>
      </c>
      <c r="G1205" s="524"/>
      <c r="H1205" s="524"/>
      <c r="I1205" s="524"/>
      <c r="J1205" s="524"/>
      <c r="K1205" s="689">
        <v>45452</v>
      </c>
      <c r="L1205" s="537"/>
    </row>
    <row r="1206" spans="1:12" ht="26.4">
      <c r="A1206" s="524">
        <v>1197</v>
      </c>
      <c r="B1206" s="417" t="s">
        <v>3215</v>
      </c>
      <c r="C1206" s="523" t="s">
        <v>3216</v>
      </c>
      <c r="D1206" s="524" t="s">
        <v>3217</v>
      </c>
      <c r="E1206" s="524" t="s">
        <v>3736</v>
      </c>
      <c r="F1206" s="757" t="s">
        <v>4989</v>
      </c>
      <c r="G1206" s="524"/>
      <c r="H1206" s="524"/>
      <c r="I1206" s="524"/>
      <c r="J1206" s="524"/>
      <c r="K1206" s="692">
        <v>46145</v>
      </c>
      <c r="L1206" s="537"/>
    </row>
    <row r="1207" spans="1:12">
      <c r="A1207" s="524">
        <v>1198</v>
      </c>
      <c r="B1207" s="414" t="s">
        <v>3534</v>
      </c>
      <c r="C1207" s="523" t="s">
        <v>414</v>
      </c>
      <c r="D1207" s="524" t="s">
        <v>1189</v>
      </c>
      <c r="E1207" s="524" t="s">
        <v>4152</v>
      </c>
      <c r="F1207" s="757" t="s">
        <v>4987</v>
      </c>
      <c r="G1207" s="524"/>
      <c r="H1207" s="524"/>
      <c r="I1207" s="524"/>
      <c r="J1207" s="524"/>
      <c r="K1207" s="689">
        <v>46439</v>
      </c>
      <c r="L1207" s="537"/>
    </row>
    <row r="1208" spans="1:12">
      <c r="A1208" s="524">
        <v>1199</v>
      </c>
      <c r="B1208" s="490" t="s">
        <v>4292</v>
      </c>
      <c r="C1208" s="725" t="s">
        <v>414</v>
      </c>
      <c r="D1208" s="726" t="s">
        <v>1189</v>
      </c>
      <c r="E1208" s="726" t="s">
        <v>3961</v>
      </c>
      <c r="F1208" s="726">
        <v>0.75</v>
      </c>
      <c r="G1208" s="524"/>
      <c r="H1208" s="524"/>
      <c r="I1208" s="524"/>
      <c r="J1208" s="524"/>
      <c r="K1208" s="706">
        <v>46091</v>
      </c>
      <c r="L1208" s="537"/>
    </row>
    <row r="1209" spans="1:12">
      <c r="A1209" s="524">
        <v>1200</v>
      </c>
      <c r="B1209" s="414" t="s">
        <v>2635</v>
      </c>
      <c r="C1209" s="523" t="s">
        <v>414</v>
      </c>
      <c r="D1209" s="524" t="s">
        <v>1189</v>
      </c>
      <c r="E1209" s="524" t="s">
        <v>3714</v>
      </c>
      <c r="F1209" s="524">
        <v>0.75</v>
      </c>
      <c r="G1209" s="524"/>
      <c r="H1209" s="524"/>
      <c r="I1209" s="524"/>
      <c r="J1209" s="524"/>
      <c r="K1209" s="689">
        <v>45327</v>
      </c>
      <c r="L1209" s="537"/>
    </row>
    <row r="1210" spans="1:12">
      <c r="A1210" s="524">
        <v>1201</v>
      </c>
      <c r="B1210" s="479" t="s">
        <v>3218</v>
      </c>
      <c r="C1210" s="693" t="s">
        <v>3219</v>
      </c>
      <c r="D1210" s="694" t="s">
        <v>973</v>
      </c>
      <c r="E1210" s="694" t="s">
        <v>4293</v>
      </c>
      <c r="F1210" s="694">
        <v>1</v>
      </c>
      <c r="G1210" s="524"/>
      <c r="H1210" s="524"/>
      <c r="I1210" s="524"/>
      <c r="J1210" s="524"/>
      <c r="K1210" s="689">
        <v>46006</v>
      </c>
      <c r="L1210" s="537"/>
    </row>
    <row r="1211" spans="1:12">
      <c r="A1211" s="524">
        <v>1202</v>
      </c>
      <c r="B1211" s="414" t="s">
        <v>2636</v>
      </c>
      <c r="C1211" s="523" t="s">
        <v>414</v>
      </c>
      <c r="D1211" s="524" t="s">
        <v>1189</v>
      </c>
      <c r="E1211" s="524" t="s">
        <v>3801</v>
      </c>
      <c r="F1211" s="524">
        <v>0.75</v>
      </c>
      <c r="G1211" s="524"/>
      <c r="H1211" s="524"/>
      <c r="I1211" s="524"/>
      <c r="J1211" s="524"/>
      <c r="K1211" s="689">
        <v>45353</v>
      </c>
      <c r="L1211" s="537"/>
    </row>
    <row r="1212" spans="1:12" ht="52.8">
      <c r="A1212" s="524">
        <v>1203</v>
      </c>
      <c r="B1212" s="414" t="s">
        <v>3535</v>
      </c>
      <c r="C1212" s="523" t="s">
        <v>972</v>
      </c>
      <c r="D1212" s="524" t="s">
        <v>973</v>
      </c>
      <c r="E1212" s="524" t="s">
        <v>3928</v>
      </c>
      <c r="F1212" s="757" t="s">
        <v>2533</v>
      </c>
      <c r="G1212" s="524"/>
      <c r="H1212" s="524"/>
      <c r="I1212" s="524"/>
      <c r="J1212" s="524"/>
      <c r="K1212" s="689">
        <v>46488</v>
      </c>
      <c r="L1212" s="537"/>
    </row>
    <row r="1213" spans="1:12" ht="26.4">
      <c r="A1213" s="524">
        <v>1204</v>
      </c>
      <c r="B1213" s="414" t="s">
        <v>982</v>
      </c>
      <c r="C1213" s="523" t="s">
        <v>429</v>
      </c>
      <c r="D1213" s="524" t="s">
        <v>918</v>
      </c>
      <c r="E1213" s="524" t="s">
        <v>4294</v>
      </c>
      <c r="F1213" s="524">
        <v>2</v>
      </c>
      <c r="G1213" s="524"/>
      <c r="H1213" s="524"/>
      <c r="I1213" s="524"/>
      <c r="J1213" s="524"/>
      <c r="K1213" s="689">
        <v>44304</v>
      </c>
      <c r="L1213" s="537"/>
    </row>
    <row r="1214" spans="1:12" ht="26.4">
      <c r="A1214" s="524">
        <v>1205</v>
      </c>
      <c r="B1214" s="414" t="s">
        <v>4295</v>
      </c>
      <c r="C1214" s="523" t="s">
        <v>488</v>
      </c>
      <c r="D1214" s="524" t="s">
        <v>1182</v>
      </c>
      <c r="E1214" s="524" t="s">
        <v>3823</v>
      </c>
      <c r="F1214" s="524">
        <v>0.1</v>
      </c>
      <c r="G1214" s="524"/>
      <c r="H1214" s="524"/>
      <c r="I1214" s="524"/>
      <c r="J1214" s="524"/>
      <c r="K1214" s="689">
        <v>47397</v>
      </c>
      <c r="L1214" s="537"/>
    </row>
    <row r="1215" spans="1:12">
      <c r="A1215" s="524">
        <v>1206</v>
      </c>
      <c r="B1215" s="414" t="s">
        <v>2637</v>
      </c>
      <c r="C1215" s="523" t="s">
        <v>473</v>
      </c>
      <c r="D1215" s="524" t="s">
        <v>1154</v>
      </c>
      <c r="E1215" s="524" t="s">
        <v>4296</v>
      </c>
      <c r="F1215" s="524">
        <v>0.16</v>
      </c>
      <c r="G1215" s="524"/>
      <c r="H1215" s="524"/>
      <c r="I1215" s="524"/>
      <c r="J1215" s="524"/>
      <c r="K1215" s="689">
        <v>45060</v>
      </c>
      <c r="L1215" s="537"/>
    </row>
    <row r="1216" spans="1:12" ht="39.6">
      <c r="A1216" s="524">
        <v>1207</v>
      </c>
      <c r="B1216" s="414" t="s">
        <v>3536</v>
      </c>
      <c r="C1216" s="523" t="s">
        <v>488</v>
      </c>
      <c r="D1216" s="524" t="s">
        <v>3537</v>
      </c>
      <c r="E1216" s="524" t="s">
        <v>4297</v>
      </c>
      <c r="F1216" s="524">
        <v>0.2</v>
      </c>
      <c r="G1216" s="524"/>
      <c r="H1216" s="524"/>
      <c r="I1216" s="524"/>
      <c r="J1216" s="524"/>
      <c r="K1216" s="689">
        <v>46488</v>
      </c>
      <c r="L1216" s="537"/>
    </row>
    <row r="1217" spans="1:12" ht="26.4">
      <c r="A1217" s="524">
        <v>1208</v>
      </c>
      <c r="B1217" s="690" t="s">
        <v>1116</v>
      </c>
      <c r="C1217" s="523" t="s">
        <v>1117</v>
      </c>
      <c r="D1217" s="524" t="s">
        <v>985</v>
      </c>
      <c r="E1217" s="524" t="s">
        <v>3913</v>
      </c>
      <c r="F1217" s="524">
        <v>0.4</v>
      </c>
      <c r="G1217" s="524"/>
      <c r="H1217" s="524"/>
      <c r="I1217" s="524"/>
      <c r="J1217" s="524"/>
      <c r="K1217" s="689">
        <v>47678</v>
      </c>
      <c r="L1217" s="537"/>
    </row>
    <row r="1218" spans="1:12" ht="26.4">
      <c r="A1218" s="524">
        <v>1209</v>
      </c>
      <c r="B1218" s="690" t="s">
        <v>983</v>
      </c>
      <c r="C1218" s="523" t="s">
        <v>984</v>
      </c>
      <c r="D1218" s="524" t="s">
        <v>985</v>
      </c>
      <c r="E1218" s="524" t="s">
        <v>3729</v>
      </c>
      <c r="F1218" s="524">
        <v>0.8</v>
      </c>
      <c r="G1218" s="524"/>
      <c r="H1218" s="524"/>
      <c r="I1218" s="524"/>
      <c r="J1218" s="524"/>
      <c r="K1218" s="689">
        <v>47712</v>
      </c>
      <c r="L1218" s="537"/>
    </row>
    <row r="1219" spans="1:12" ht="26.4">
      <c r="A1219" s="524">
        <v>1210</v>
      </c>
      <c r="B1219" s="714" t="s">
        <v>3538</v>
      </c>
      <c r="C1219" s="514" t="s">
        <v>3539</v>
      </c>
      <c r="D1219" s="524" t="s">
        <v>3540</v>
      </c>
      <c r="E1219" s="524" t="s">
        <v>3943</v>
      </c>
      <c r="F1219" s="694">
        <v>2.5000000000000001E-2</v>
      </c>
      <c r="G1219" s="524"/>
      <c r="H1219" s="524"/>
      <c r="I1219" s="524"/>
      <c r="J1219" s="524"/>
      <c r="K1219" s="721">
        <v>47841</v>
      </c>
      <c r="L1219" s="537"/>
    </row>
    <row r="1220" spans="1:12" ht="39.6">
      <c r="A1220" s="524">
        <v>1211</v>
      </c>
      <c r="B1220" s="479" t="s">
        <v>3220</v>
      </c>
      <c r="C1220" s="693" t="s">
        <v>3221</v>
      </c>
      <c r="D1220" s="694" t="s">
        <v>842</v>
      </c>
      <c r="E1220" s="694" t="s">
        <v>3939</v>
      </c>
      <c r="F1220" s="767" t="s">
        <v>2533</v>
      </c>
      <c r="G1220" s="524"/>
      <c r="H1220" s="524"/>
      <c r="I1220" s="524"/>
      <c r="J1220" s="524"/>
      <c r="K1220" s="692">
        <v>44895</v>
      </c>
      <c r="L1220" s="537"/>
    </row>
    <row r="1221" spans="1:12">
      <c r="A1221" s="524">
        <v>1212</v>
      </c>
      <c r="B1221" s="414" t="s">
        <v>986</v>
      </c>
      <c r="C1221" s="523" t="s">
        <v>841</v>
      </c>
      <c r="D1221" s="524" t="s">
        <v>842</v>
      </c>
      <c r="E1221" s="524" t="s">
        <v>3748</v>
      </c>
      <c r="F1221" s="524">
        <v>2</v>
      </c>
      <c r="G1221" s="524"/>
      <c r="H1221" s="524"/>
      <c r="I1221" s="524"/>
      <c r="J1221" s="524"/>
      <c r="K1221" s="689">
        <v>44895</v>
      </c>
      <c r="L1221" s="537"/>
    </row>
    <row r="1222" spans="1:12" ht="26.4">
      <c r="A1222" s="524">
        <v>1213</v>
      </c>
      <c r="B1222" s="690" t="s">
        <v>2638</v>
      </c>
      <c r="C1222" s="523" t="s">
        <v>349</v>
      </c>
      <c r="D1222" s="524" t="s">
        <v>988</v>
      </c>
      <c r="E1222" s="524" t="s">
        <v>3856</v>
      </c>
      <c r="F1222" s="757" t="s">
        <v>4990</v>
      </c>
      <c r="G1222" s="524"/>
      <c r="H1222" s="524"/>
      <c r="I1222" s="524"/>
      <c r="J1222" s="524"/>
      <c r="K1222" s="689">
        <v>45396</v>
      </c>
      <c r="L1222" s="537"/>
    </row>
    <row r="1223" spans="1:12" ht="26.4">
      <c r="A1223" s="524">
        <v>1214</v>
      </c>
      <c r="B1223" s="414" t="s">
        <v>987</v>
      </c>
      <c r="C1223" s="523" t="s">
        <v>879</v>
      </c>
      <c r="D1223" s="524" t="s">
        <v>988</v>
      </c>
      <c r="E1223" s="524" t="s">
        <v>3856</v>
      </c>
      <c r="F1223" s="524">
        <v>0.03</v>
      </c>
      <c r="G1223" s="524"/>
      <c r="H1223" s="524"/>
      <c r="I1223" s="524"/>
      <c r="J1223" s="524"/>
      <c r="K1223" s="692">
        <v>46249</v>
      </c>
      <c r="L1223" s="537"/>
    </row>
    <row r="1224" spans="1:12">
      <c r="A1224" s="524">
        <v>1215</v>
      </c>
      <c r="B1224" s="414" t="s">
        <v>989</v>
      </c>
      <c r="C1224" s="523" t="s">
        <v>488</v>
      </c>
      <c r="D1224" s="524" t="s">
        <v>990</v>
      </c>
      <c r="E1224" s="524" t="s">
        <v>3706</v>
      </c>
      <c r="F1224" s="524">
        <v>0.15</v>
      </c>
      <c r="G1224" s="524"/>
      <c r="H1224" s="524"/>
      <c r="I1224" s="524"/>
      <c r="J1224" s="524"/>
      <c r="K1224" s="689">
        <v>46001</v>
      </c>
      <c r="L1224" s="537"/>
    </row>
    <row r="1225" spans="1:12" ht="26.4">
      <c r="A1225" s="524">
        <v>1216</v>
      </c>
      <c r="B1225" s="490" t="s">
        <v>4298</v>
      </c>
      <c r="C1225" s="725" t="s">
        <v>4299</v>
      </c>
      <c r="D1225" s="726" t="s">
        <v>1185</v>
      </c>
      <c r="E1225" s="726" t="s">
        <v>3740</v>
      </c>
      <c r="F1225" s="726">
        <v>0.4</v>
      </c>
      <c r="G1225" s="524"/>
      <c r="H1225" s="524"/>
      <c r="I1225" s="524"/>
      <c r="J1225" s="524"/>
      <c r="K1225" s="689">
        <v>46900</v>
      </c>
      <c r="L1225" s="537"/>
    </row>
    <row r="1226" spans="1:12">
      <c r="A1226" s="524">
        <v>1217</v>
      </c>
      <c r="B1226" s="714" t="s">
        <v>3541</v>
      </c>
      <c r="C1226" s="693" t="s">
        <v>3225</v>
      </c>
      <c r="D1226" s="694" t="s">
        <v>3226</v>
      </c>
      <c r="E1226" s="694" t="s">
        <v>3776</v>
      </c>
      <c r="F1226" s="767" t="s">
        <v>4991</v>
      </c>
      <c r="G1226" s="524"/>
      <c r="H1226" s="524"/>
      <c r="I1226" s="524"/>
      <c r="J1226" s="524"/>
      <c r="K1226" s="689">
        <v>46446</v>
      </c>
      <c r="L1226" s="537"/>
    </row>
    <row r="1227" spans="1:12" ht="26.4">
      <c r="A1227" s="524">
        <v>1218</v>
      </c>
      <c r="B1227" s="479" t="s">
        <v>3542</v>
      </c>
      <c r="C1227" s="693" t="s">
        <v>923</v>
      </c>
      <c r="D1227" s="694" t="s">
        <v>924</v>
      </c>
      <c r="E1227" s="694" t="s">
        <v>4300</v>
      </c>
      <c r="F1227" s="767" t="s">
        <v>3543</v>
      </c>
      <c r="G1227" s="524"/>
      <c r="H1227" s="524"/>
      <c r="I1227" s="524"/>
      <c r="J1227" s="524"/>
      <c r="K1227" s="689">
        <v>46551</v>
      </c>
      <c r="L1227" s="537"/>
    </row>
    <row r="1228" spans="1:12">
      <c r="A1228" s="524">
        <v>1219</v>
      </c>
      <c r="B1228" s="479" t="s">
        <v>4992</v>
      </c>
      <c r="C1228" s="693" t="s">
        <v>4993</v>
      </c>
      <c r="D1228" s="694" t="s">
        <v>973</v>
      </c>
      <c r="E1228" s="694" t="s">
        <v>3709</v>
      </c>
      <c r="F1228" s="694">
        <v>1.6</v>
      </c>
      <c r="G1228" s="524"/>
      <c r="H1228" s="524"/>
      <c r="I1228" s="524"/>
      <c r="J1228" s="524"/>
      <c r="K1228" s="689">
        <v>47620</v>
      </c>
      <c r="L1228" s="537"/>
    </row>
    <row r="1229" spans="1:12">
      <c r="A1229" s="524">
        <v>1220</v>
      </c>
      <c r="B1229" s="479" t="s">
        <v>3222</v>
      </c>
      <c r="C1229" s="693" t="s">
        <v>3219</v>
      </c>
      <c r="D1229" s="694" t="s">
        <v>973</v>
      </c>
      <c r="E1229" s="694" t="s">
        <v>3709</v>
      </c>
      <c r="F1229" s="694">
        <v>1</v>
      </c>
      <c r="G1229" s="524"/>
      <c r="H1229" s="524"/>
      <c r="I1229" s="524"/>
      <c r="J1229" s="524"/>
      <c r="K1229" s="689">
        <v>45959</v>
      </c>
      <c r="L1229" s="537"/>
    </row>
    <row r="1230" spans="1:12" ht="26.4">
      <c r="A1230" s="524">
        <v>1221</v>
      </c>
      <c r="B1230" s="690" t="s">
        <v>2639</v>
      </c>
      <c r="C1230" s="523" t="s">
        <v>338</v>
      </c>
      <c r="D1230" s="524" t="s">
        <v>991</v>
      </c>
      <c r="E1230" s="524" t="s">
        <v>3991</v>
      </c>
      <c r="F1230" s="524">
        <v>0.03</v>
      </c>
      <c r="G1230" s="524"/>
      <c r="H1230" s="524"/>
      <c r="I1230" s="524"/>
      <c r="J1230" s="524"/>
      <c r="K1230" s="689">
        <v>44953</v>
      </c>
      <c r="L1230" s="537"/>
    </row>
    <row r="1231" spans="1:12" ht="52.8">
      <c r="A1231" s="524">
        <v>1222</v>
      </c>
      <c r="B1231" s="414" t="s">
        <v>1119</v>
      </c>
      <c r="C1231" s="523" t="s">
        <v>338</v>
      </c>
      <c r="D1231" s="524" t="s">
        <v>991</v>
      </c>
      <c r="E1231" s="524" t="s">
        <v>4301</v>
      </c>
      <c r="F1231" s="524">
        <v>0.03</v>
      </c>
      <c r="G1231" s="524"/>
      <c r="H1231" s="524"/>
      <c r="I1231" s="524"/>
      <c r="J1231" s="524"/>
      <c r="K1231" s="689">
        <v>45074</v>
      </c>
      <c r="L1231" s="537"/>
    </row>
    <row r="1232" spans="1:12">
      <c r="A1232" s="524">
        <v>1223</v>
      </c>
      <c r="B1232" s="414" t="s">
        <v>4302</v>
      </c>
      <c r="C1232" s="523" t="s">
        <v>4303</v>
      </c>
      <c r="D1232" s="524" t="s">
        <v>4304</v>
      </c>
      <c r="E1232" s="524" t="s">
        <v>3880</v>
      </c>
      <c r="F1232" s="524">
        <v>0.2</v>
      </c>
      <c r="G1232" s="524"/>
      <c r="H1232" s="524"/>
      <c r="I1232" s="524"/>
      <c r="J1232" s="524"/>
      <c r="K1232" s="538">
        <v>47050</v>
      </c>
      <c r="L1232" s="537"/>
    </row>
    <row r="1233" spans="1:12">
      <c r="A1233" s="524">
        <v>1224</v>
      </c>
      <c r="B1233" s="414" t="s">
        <v>4994</v>
      </c>
      <c r="C1233" s="523" t="s">
        <v>338</v>
      </c>
      <c r="D1233" s="524" t="s">
        <v>991</v>
      </c>
      <c r="E1233" s="524" t="s">
        <v>3880</v>
      </c>
      <c r="F1233" s="524">
        <v>0.03</v>
      </c>
      <c r="G1233" s="524"/>
      <c r="H1233" s="524"/>
      <c r="I1233" s="524"/>
      <c r="J1233" s="524"/>
      <c r="K1233" s="689">
        <v>47746</v>
      </c>
      <c r="L1233" s="537"/>
    </row>
    <row r="1234" spans="1:12" ht="26.4">
      <c r="A1234" s="524">
        <v>1225</v>
      </c>
      <c r="B1234" s="414" t="s">
        <v>4305</v>
      </c>
      <c r="C1234" s="523" t="s">
        <v>338</v>
      </c>
      <c r="D1234" s="524" t="s">
        <v>991</v>
      </c>
      <c r="E1234" s="524" t="s">
        <v>3856</v>
      </c>
      <c r="F1234" s="524">
        <v>0.03</v>
      </c>
      <c r="G1234" s="524"/>
      <c r="H1234" s="524"/>
      <c r="I1234" s="524"/>
      <c r="J1234" s="524"/>
      <c r="K1234" s="689">
        <v>45396</v>
      </c>
      <c r="L1234" s="537"/>
    </row>
    <row r="1235" spans="1:12" ht="26.4">
      <c r="A1235" s="524">
        <v>1226</v>
      </c>
      <c r="B1235" s="690" t="s">
        <v>992</v>
      </c>
      <c r="C1235" s="523" t="s">
        <v>338</v>
      </c>
      <c r="D1235" s="524" t="s">
        <v>991</v>
      </c>
      <c r="E1235" s="524" t="s">
        <v>3899</v>
      </c>
      <c r="F1235" s="524">
        <v>0.03</v>
      </c>
      <c r="G1235" s="524"/>
      <c r="H1235" s="524"/>
      <c r="I1235" s="524"/>
      <c r="J1235" s="524"/>
      <c r="K1235" s="689">
        <v>47826</v>
      </c>
      <c r="L1235" s="537"/>
    </row>
    <row r="1236" spans="1:12" ht="26.4">
      <c r="A1236" s="524">
        <v>1227</v>
      </c>
      <c r="B1236" s="417" t="s">
        <v>4306</v>
      </c>
      <c r="C1236" s="523" t="s">
        <v>850</v>
      </c>
      <c r="D1236" s="524" t="s">
        <v>991</v>
      </c>
      <c r="E1236" s="524" t="s">
        <v>3719</v>
      </c>
      <c r="F1236" s="524">
        <v>40</v>
      </c>
      <c r="G1236" s="524"/>
      <c r="H1236" s="524"/>
      <c r="I1236" s="524"/>
      <c r="J1236" s="524"/>
      <c r="K1236" s="689">
        <v>47406</v>
      </c>
      <c r="L1236" s="537"/>
    </row>
    <row r="1237" spans="1:12" ht="26.4">
      <c r="A1237" s="524">
        <v>1228</v>
      </c>
      <c r="B1237" s="414" t="s">
        <v>1118</v>
      </c>
      <c r="C1237" s="523" t="s">
        <v>338</v>
      </c>
      <c r="D1237" s="524" t="s">
        <v>991</v>
      </c>
      <c r="E1237" s="524" t="s">
        <v>4154</v>
      </c>
      <c r="F1237" s="524">
        <v>0.03</v>
      </c>
      <c r="G1237" s="524"/>
      <c r="H1237" s="524"/>
      <c r="I1237" s="524"/>
      <c r="J1237" s="524"/>
      <c r="K1237" s="689">
        <v>44227</v>
      </c>
      <c r="L1237" s="537"/>
    </row>
    <row r="1238" spans="1:12">
      <c r="A1238" s="524">
        <v>1229</v>
      </c>
      <c r="B1238" s="414" t="s">
        <v>2640</v>
      </c>
      <c r="C1238" s="523" t="s">
        <v>338</v>
      </c>
      <c r="D1238" s="524" t="s">
        <v>991</v>
      </c>
      <c r="E1238" s="524" t="s">
        <v>4307</v>
      </c>
      <c r="F1238" s="757" t="s">
        <v>2641</v>
      </c>
      <c r="G1238" s="524"/>
      <c r="H1238" s="524"/>
      <c r="I1238" s="524"/>
      <c r="J1238" s="524"/>
      <c r="K1238" s="689">
        <v>45399</v>
      </c>
      <c r="L1238" s="537"/>
    </row>
    <row r="1239" spans="1:12">
      <c r="A1239" s="524">
        <v>1230</v>
      </c>
      <c r="B1239" s="414" t="s">
        <v>2642</v>
      </c>
      <c r="C1239" s="523" t="s">
        <v>338</v>
      </c>
      <c r="D1239" s="524" t="s">
        <v>991</v>
      </c>
      <c r="E1239" s="524" t="s">
        <v>3911</v>
      </c>
      <c r="F1239" s="524">
        <v>0.03</v>
      </c>
      <c r="G1239" s="524"/>
      <c r="H1239" s="524"/>
      <c r="I1239" s="524"/>
      <c r="J1239" s="524"/>
      <c r="K1239" s="689">
        <v>44894</v>
      </c>
      <c r="L1239" s="537"/>
    </row>
    <row r="1240" spans="1:12" ht="26.4">
      <c r="A1240" s="524">
        <v>1231</v>
      </c>
      <c r="B1240" s="414" t="s">
        <v>2643</v>
      </c>
      <c r="C1240" s="523" t="s">
        <v>338</v>
      </c>
      <c r="D1240" s="524" t="s">
        <v>991</v>
      </c>
      <c r="E1240" s="524" t="s">
        <v>3758</v>
      </c>
      <c r="F1240" s="524">
        <v>0.03</v>
      </c>
      <c r="G1240" s="524"/>
      <c r="H1240" s="524"/>
      <c r="I1240" s="524"/>
      <c r="J1240" s="524"/>
      <c r="K1240" s="689">
        <v>45447</v>
      </c>
      <c r="L1240" s="537"/>
    </row>
    <row r="1241" spans="1:12">
      <c r="A1241" s="524">
        <v>1232</v>
      </c>
      <c r="B1241" s="414" t="s">
        <v>993</v>
      </c>
      <c r="C1241" s="523" t="s">
        <v>994</v>
      </c>
      <c r="D1241" s="524" t="s">
        <v>991</v>
      </c>
      <c r="E1241" s="524" t="s">
        <v>3913</v>
      </c>
      <c r="F1241" s="524">
        <v>30</v>
      </c>
      <c r="G1241" s="524"/>
      <c r="H1241" s="524"/>
      <c r="I1241" s="524"/>
      <c r="J1241" s="524"/>
      <c r="K1241" s="689">
        <v>47572</v>
      </c>
      <c r="L1241" s="537"/>
    </row>
    <row r="1242" spans="1:12" ht="26.4">
      <c r="A1242" s="524">
        <v>1233</v>
      </c>
      <c r="B1242" s="417" t="s">
        <v>4995</v>
      </c>
      <c r="C1242" s="523" t="s">
        <v>4996</v>
      </c>
      <c r="D1242" s="524" t="s">
        <v>1189</v>
      </c>
      <c r="E1242" s="524" t="s">
        <v>3719</v>
      </c>
      <c r="F1242" s="524">
        <v>0.75</v>
      </c>
      <c r="G1242" s="524"/>
      <c r="H1242" s="524"/>
      <c r="I1242" s="524"/>
      <c r="J1242" s="524"/>
      <c r="K1242" s="689">
        <v>47670</v>
      </c>
      <c r="L1242" s="537"/>
    </row>
    <row r="1243" spans="1:12" ht="26.4">
      <c r="A1243" s="524">
        <v>1234</v>
      </c>
      <c r="B1243" s="417" t="s">
        <v>995</v>
      </c>
      <c r="C1243" s="523" t="s">
        <v>418</v>
      </c>
      <c r="D1243" s="524" t="s">
        <v>996</v>
      </c>
      <c r="E1243" s="524" t="s">
        <v>3916</v>
      </c>
      <c r="F1243" s="524" t="s">
        <v>2516</v>
      </c>
      <c r="G1243" s="524"/>
      <c r="H1243" s="524"/>
      <c r="I1243" s="524"/>
      <c r="J1243" s="524"/>
      <c r="K1243" s="689">
        <v>47763</v>
      </c>
      <c r="L1243" s="537"/>
    </row>
    <row r="1244" spans="1:12">
      <c r="A1244" s="524">
        <v>1235</v>
      </c>
      <c r="B1244" s="690" t="s">
        <v>3223</v>
      </c>
      <c r="C1244" s="523" t="s">
        <v>2644</v>
      </c>
      <c r="D1244" s="524" t="s">
        <v>2645</v>
      </c>
      <c r="E1244" s="524" t="s">
        <v>3776</v>
      </c>
      <c r="F1244" s="524">
        <v>0.4</v>
      </c>
      <c r="G1244" s="524"/>
      <c r="H1244" s="524"/>
      <c r="I1244" s="524"/>
      <c r="J1244" s="524"/>
      <c r="K1244" s="689">
        <v>45002</v>
      </c>
      <c r="L1244" s="537"/>
    </row>
    <row r="1245" spans="1:12" ht="39.6">
      <c r="A1245" s="524">
        <v>1236</v>
      </c>
      <c r="B1245" s="479" t="s">
        <v>4308</v>
      </c>
      <c r="C1245" s="693" t="s">
        <v>4309</v>
      </c>
      <c r="D1245" s="694" t="s">
        <v>4310</v>
      </c>
      <c r="E1245" s="694" t="s">
        <v>4311</v>
      </c>
      <c r="F1245" s="694">
        <v>0.3</v>
      </c>
      <c r="G1245" s="524"/>
      <c r="H1245" s="524"/>
      <c r="I1245" s="524"/>
      <c r="J1245" s="524"/>
      <c r="K1245" s="689">
        <v>46895</v>
      </c>
      <c r="L1245" s="537"/>
    </row>
    <row r="1246" spans="1:12">
      <c r="A1246" s="524">
        <v>1237</v>
      </c>
      <c r="B1246" s="414" t="s">
        <v>3224</v>
      </c>
      <c r="C1246" s="523" t="s">
        <v>3225</v>
      </c>
      <c r="D1246" s="524" t="s">
        <v>3226</v>
      </c>
      <c r="E1246" s="524" t="s">
        <v>4283</v>
      </c>
      <c r="F1246" s="757" t="s">
        <v>4991</v>
      </c>
      <c r="G1246" s="524"/>
      <c r="H1246" s="524"/>
      <c r="I1246" s="524"/>
      <c r="J1246" s="524"/>
      <c r="K1246" s="689">
        <v>46091</v>
      </c>
      <c r="L1246" s="537"/>
    </row>
    <row r="1247" spans="1:12" ht="39.6">
      <c r="A1247" s="524">
        <v>1238</v>
      </c>
      <c r="B1247" s="479" t="s">
        <v>4312</v>
      </c>
      <c r="C1247" s="693" t="s">
        <v>413</v>
      </c>
      <c r="D1247" s="694" t="s">
        <v>3537</v>
      </c>
      <c r="E1247" s="694" t="s">
        <v>4313</v>
      </c>
      <c r="F1247" s="694">
        <v>0.75</v>
      </c>
      <c r="G1247" s="524"/>
      <c r="H1247" s="524"/>
      <c r="I1247" s="524"/>
      <c r="J1247" s="524"/>
      <c r="K1247" s="689">
        <v>46773</v>
      </c>
      <c r="L1247" s="537"/>
    </row>
    <row r="1248" spans="1:12" ht="52.8">
      <c r="A1248" s="524">
        <v>1239</v>
      </c>
      <c r="B1248" s="414" t="s">
        <v>2646</v>
      </c>
      <c r="C1248" s="523" t="s">
        <v>2647</v>
      </c>
      <c r="D1248" s="524" t="s">
        <v>2648</v>
      </c>
      <c r="E1248" s="524" t="s">
        <v>3926</v>
      </c>
      <c r="F1248" s="757" t="s">
        <v>2607</v>
      </c>
      <c r="G1248" s="524"/>
      <c r="H1248" s="524"/>
      <c r="I1248" s="524"/>
      <c r="J1248" s="524"/>
      <c r="K1248" s="769">
        <v>45371</v>
      </c>
      <c r="L1248" s="537"/>
    </row>
    <row r="1249" spans="1:12" ht="26.4">
      <c r="A1249" s="524">
        <v>1240</v>
      </c>
      <c r="B1249" s="414" t="s">
        <v>2649</v>
      </c>
      <c r="C1249" s="523" t="s">
        <v>2650</v>
      </c>
      <c r="D1249" s="524" t="s">
        <v>2651</v>
      </c>
      <c r="E1249" s="524" t="s">
        <v>3871</v>
      </c>
      <c r="F1249" s="757" t="s">
        <v>4947</v>
      </c>
      <c r="G1249" s="524"/>
      <c r="H1249" s="524"/>
      <c r="I1249" s="524"/>
      <c r="J1249" s="524"/>
      <c r="K1249" s="689">
        <v>45331</v>
      </c>
      <c r="L1249" s="537"/>
    </row>
    <row r="1250" spans="1:12" ht="26.4">
      <c r="A1250" s="524">
        <v>1241</v>
      </c>
      <c r="B1250" s="414" t="s">
        <v>4314</v>
      </c>
      <c r="C1250" s="523" t="s">
        <v>4315</v>
      </c>
      <c r="D1250" s="524" t="s">
        <v>4316</v>
      </c>
      <c r="E1250" s="524" t="s">
        <v>3856</v>
      </c>
      <c r="F1250" s="757" t="s">
        <v>2907</v>
      </c>
      <c r="G1250" s="524"/>
      <c r="H1250" s="524"/>
      <c r="I1250" s="524"/>
      <c r="J1250" s="524"/>
      <c r="K1250" s="689">
        <v>47156</v>
      </c>
      <c r="L1250" s="537"/>
    </row>
    <row r="1251" spans="1:12" ht="92.4">
      <c r="A1251" s="524">
        <v>1242</v>
      </c>
      <c r="B1251" s="483" t="s">
        <v>997</v>
      </c>
      <c r="C1251" s="523" t="s">
        <v>665</v>
      </c>
      <c r="D1251" s="524" t="s">
        <v>848</v>
      </c>
      <c r="E1251" s="524" t="s">
        <v>4317</v>
      </c>
      <c r="F1251" s="524">
        <v>0.12</v>
      </c>
      <c r="G1251" s="524"/>
      <c r="H1251" s="524"/>
      <c r="I1251" s="524"/>
      <c r="J1251" s="524"/>
      <c r="K1251" s="689">
        <v>47259</v>
      </c>
      <c r="L1251" s="537"/>
    </row>
    <row r="1252" spans="1:12" ht="26.4">
      <c r="A1252" s="524">
        <v>1243</v>
      </c>
      <c r="B1252" s="414" t="s">
        <v>998</v>
      </c>
      <c r="C1252" s="523" t="s">
        <v>473</v>
      </c>
      <c r="D1252" s="524" t="s">
        <v>943</v>
      </c>
      <c r="E1252" s="524" t="s">
        <v>3777</v>
      </c>
      <c r="F1252" s="524">
        <v>0.2</v>
      </c>
      <c r="G1252" s="524"/>
      <c r="H1252" s="524"/>
      <c r="I1252" s="524"/>
      <c r="J1252" s="524"/>
      <c r="K1252" s="689">
        <v>44632</v>
      </c>
      <c r="L1252" s="537"/>
    </row>
    <row r="1253" spans="1:12">
      <c r="A1253" s="524">
        <v>1244</v>
      </c>
      <c r="B1253" s="414" t="s">
        <v>2652</v>
      </c>
      <c r="C1253" s="523" t="s">
        <v>473</v>
      </c>
      <c r="D1253" s="524" t="s">
        <v>1128</v>
      </c>
      <c r="E1253" s="524" t="s">
        <v>3911</v>
      </c>
      <c r="F1253" s="524">
        <v>0.2</v>
      </c>
      <c r="G1253" s="524"/>
      <c r="H1253" s="524"/>
      <c r="I1253" s="524"/>
      <c r="J1253" s="524"/>
      <c r="K1253" s="689">
        <v>44894</v>
      </c>
      <c r="L1253" s="537"/>
    </row>
    <row r="1254" spans="1:12">
      <c r="A1254" s="524">
        <v>1245</v>
      </c>
      <c r="B1254" s="414" t="s">
        <v>1120</v>
      </c>
      <c r="C1254" s="523" t="s">
        <v>665</v>
      </c>
      <c r="D1254" s="524" t="s">
        <v>919</v>
      </c>
      <c r="E1254" s="524" t="s">
        <v>3913</v>
      </c>
      <c r="F1254" s="524">
        <v>0.12</v>
      </c>
      <c r="G1254" s="524"/>
      <c r="H1254" s="524"/>
      <c r="I1254" s="524"/>
      <c r="J1254" s="524"/>
      <c r="K1254" s="689">
        <v>47788</v>
      </c>
      <c r="L1254" s="537"/>
    </row>
    <row r="1255" spans="1:12">
      <c r="A1255" s="524">
        <v>1246</v>
      </c>
      <c r="B1255" s="414" t="s">
        <v>2653</v>
      </c>
      <c r="C1255" s="523" t="s">
        <v>665</v>
      </c>
      <c r="D1255" s="524" t="s">
        <v>919</v>
      </c>
      <c r="E1255" s="524" t="s">
        <v>3783</v>
      </c>
      <c r="F1255" s="524">
        <v>0.12</v>
      </c>
      <c r="G1255" s="524"/>
      <c r="H1255" s="524"/>
      <c r="I1255" s="524"/>
      <c r="J1255" s="524"/>
      <c r="K1255" s="769">
        <v>45118</v>
      </c>
      <c r="L1255" s="537"/>
    </row>
    <row r="1256" spans="1:12">
      <c r="A1256" s="524">
        <v>1247</v>
      </c>
      <c r="B1256" s="414" t="s">
        <v>4318</v>
      </c>
      <c r="C1256" s="523" t="s">
        <v>488</v>
      </c>
      <c r="D1256" s="524" t="s">
        <v>1003</v>
      </c>
      <c r="E1256" s="524" t="s">
        <v>4319</v>
      </c>
      <c r="F1256" s="524">
        <v>0.2</v>
      </c>
      <c r="G1256" s="524"/>
      <c r="H1256" s="524"/>
      <c r="I1256" s="524"/>
      <c r="J1256" s="524"/>
      <c r="K1256" s="689">
        <v>47429</v>
      </c>
      <c r="L1256" s="537"/>
    </row>
    <row r="1257" spans="1:12" ht="39.6">
      <c r="A1257" s="524">
        <v>1248</v>
      </c>
      <c r="B1257" s="479" t="s">
        <v>3227</v>
      </c>
      <c r="C1257" s="693" t="s">
        <v>850</v>
      </c>
      <c r="D1257" s="694" t="s">
        <v>919</v>
      </c>
      <c r="E1257" s="694" t="s">
        <v>3939</v>
      </c>
      <c r="F1257" s="694">
        <v>0.16</v>
      </c>
      <c r="G1257" s="524"/>
      <c r="H1257" s="524"/>
      <c r="I1257" s="524"/>
      <c r="J1257" s="524"/>
      <c r="K1257" s="706">
        <v>46118</v>
      </c>
      <c r="L1257" s="537"/>
    </row>
    <row r="1258" spans="1:12" ht="26.4">
      <c r="A1258" s="524">
        <v>1249</v>
      </c>
      <c r="B1258" s="414" t="s">
        <v>999</v>
      </c>
      <c r="C1258" s="523" t="s">
        <v>1000</v>
      </c>
      <c r="D1258" s="524" t="s">
        <v>1001</v>
      </c>
      <c r="E1258" s="524" t="s">
        <v>3923</v>
      </c>
      <c r="F1258" s="524">
        <v>2.2999999999999998</v>
      </c>
      <c r="G1258" s="524"/>
      <c r="H1258" s="524"/>
      <c r="I1258" s="524"/>
      <c r="J1258" s="524"/>
      <c r="K1258" s="689">
        <v>47292</v>
      </c>
      <c r="L1258" s="537"/>
    </row>
    <row r="1259" spans="1:12">
      <c r="A1259" s="524">
        <v>1250</v>
      </c>
      <c r="B1259" s="690" t="s">
        <v>4997</v>
      </c>
      <c r="C1259" s="523" t="s">
        <v>4998</v>
      </c>
      <c r="D1259" s="524" t="s">
        <v>4999</v>
      </c>
      <c r="E1259" s="524" t="s">
        <v>3776</v>
      </c>
      <c r="F1259" s="524">
        <v>1</v>
      </c>
      <c r="G1259" s="524"/>
      <c r="H1259" s="524"/>
      <c r="I1259" s="524"/>
      <c r="J1259" s="524"/>
      <c r="K1259" s="692">
        <v>47768</v>
      </c>
      <c r="L1259" s="537"/>
    </row>
    <row r="1260" spans="1:12" ht="26.4">
      <c r="A1260" s="524">
        <v>1251</v>
      </c>
      <c r="B1260" s="414" t="s">
        <v>2654</v>
      </c>
      <c r="C1260" s="523" t="s">
        <v>1191</v>
      </c>
      <c r="D1260" s="524" t="s">
        <v>904</v>
      </c>
      <c r="E1260" s="524" t="s">
        <v>4320</v>
      </c>
      <c r="F1260" s="524">
        <v>1</v>
      </c>
      <c r="G1260" s="524"/>
      <c r="H1260" s="524"/>
      <c r="I1260" s="524"/>
      <c r="J1260" s="524"/>
      <c r="K1260" s="689">
        <v>44708</v>
      </c>
      <c r="L1260" s="537"/>
    </row>
    <row r="1261" spans="1:12" ht="26.4">
      <c r="A1261" s="524">
        <v>1252</v>
      </c>
      <c r="B1261" s="414" t="s">
        <v>5000</v>
      </c>
      <c r="C1261" s="523" t="s">
        <v>5001</v>
      </c>
      <c r="D1261" s="524" t="s">
        <v>5002</v>
      </c>
      <c r="E1261" s="524" t="s">
        <v>3726</v>
      </c>
      <c r="F1261" s="524">
        <v>0.5</v>
      </c>
      <c r="G1261" s="524"/>
      <c r="H1261" s="524"/>
      <c r="I1261" s="524"/>
      <c r="J1261" s="524"/>
      <c r="K1261" s="689">
        <v>47763</v>
      </c>
      <c r="L1261" s="537"/>
    </row>
    <row r="1262" spans="1:12" ht="26.4">
      <c r="A1262" s="524">
        <v>1253</v>
      </c>
      <c r="B1262" s="417" t="s">
        <v>2655</v>
      </c>
      <c r="C1262" s="523" t="s">
        <v>338</v>
      </c>
      <c r="D1262" s="524" t="s">
        <v>991</v>
      </c>
      <c r="E1262" s="524" t="s">
        <v>3916</v>
      </c>
      <c r="F1262" s="524">
        <v>0.03</v>
      </c>
      <c r="G1262" s="524"/>
      <c r="H1262" s="524"/>
      <c r="I1262" s="524"/>
      <c r="J1262" s="524"/>
      <c r="K1262" s="689">
        <v>44830</v>
      </c>
      <c r="L1262" s="537"/>
    </row>
    <row r="1263" spans="1:12" ht="26.4">
      <c r="A1263" s="524">
        <v>1254</v>
      </c>
      <c r="B1263" s="414" t="s">
        <v>2656</v>
      </c>
      <c r="C1263" s="523" t="s">
        <v>1156</v>
      </c>
      <c r="D1263" s="524" t="s">
        <v>941</v>
      </c>
      <c r="E1263" s="524" t="s">
        <v>4321</v>
      </c>
      <c r="F1263" s="524">
        <v>1.5</v>
      </c>
      <c r="G1263" s="524"/>
      <c r="H1263" s="524"/>
      <c r="I1263" s="524"/>
      <c r="J1263" s="524"/>
      <c r="K1263" s="689">
        <v>44667</v>
      </c>
      <c r="L1263" s="537"/>
    </row>
    <row r="1264" spans="1:12">
      <c r="A1264" s="524">
        <v>1255</v>
      </c>
      <c r="B1264" s="414" t="s">
        <v>2657</v>
      </c>
      <c r="C1264" s="523" t="s">
        <v>396</v>
      </c>
      <c r="D1264" s="524" t="s">
        <v>975</v>
      </c>
      <c r="E1264" s="524" t="s">
        <v>3729</v>
      </c>
      <c r="F1264" s="524" t="s">
        <v>2628</v>
      </c>
      <c r="G1264" s="524"/>
      <c r="H1264" s="524"/>
      <c r="I1264" s="524"/>
      <c r="J1264" s="524"/>
      <c r="K1264" s="689">
        <v>44814</v>
      </c>
      <c r="L1264" s="537"/>
    </row>
    <row r="1265" spans="1:12" ht="26.4">
      <c r="A1265" s="524">
        <v>1256</v>
      </c>
      <c r="B1265" s="417" t="s">
        <v>2658</v>
      </c>
      <c r="C1265" s="523" t="s">
        <v>2659</v>
      </c>
      <c r="D1265" s="524" t="s">
        <v>2660</v>
      </c>
      <c r="E1265" s="524" t="s">
        <v>3736</v>
      </c>
      <c r="F1265" s="524">
        <v>0.6</v>
      </c>
      <c r="G1265" s="524"/>
      <c r="H1265" s="524"/>
      <c r="I1265" s="524"/>
      <c r="J1265" s="524"/>
      <c r="K1265" s="706">
        <v>45130</v>
      </c>
      <c r="L1265" s="537"/>
    </row>
    <row r="1266" spans="1:12" ht="26.4">
      <c r="A1266" s="524">
        <v>1257</v>
      </c>
      <c r="B1266" s="414" t="s">
        <v>1121</v>
      </c>
      <c r="C1266" s="523" t="s">
        <v>1122</v>
      </c>
      <c r="D1266" s="524" t="s">
        <v>1123</v>
      </c>
      <c r="E1266" s="524" t="s">
        <v>3856</v>
      </c>
      <c r="F1266" s="524">
        <v>0.22</v>
      </c>
      <c r="G1266" s="524"/>
      <c r="H1266" s="524"/>
      <c r="I1266" s="524"/>
      <c r="J1266" s="524"/>
      <c r="K1266" s="689">
        <v>47711</v>
      </c>
      <c r="L1266" s="537"/>
    </row>
    <row r="1267" spans="1:12" ht="26.4">
      <c r="A1267" s="524">
        <v>1258</v>
      </c>
      <c r="B1267" s="414" t="s">
        <v>1004</v>
      </c>
      <c r="C1267" s="523" t="s">
        <v>879</v>
      </c>
      <c r="D1267" s="524" t="s">
        <v>1005</v>
      </c>
      <c r="E1267" s="524" t="s">
        <v>3856</v>
      </c>
      <c r="F1267" s="524">
        <v>30</v>
      </c>
      <c r="G1267" s="524"/>
      <c r="H1267" s="524"/>
      <c r="I1267" s="524"/>
      <c r="J1267" s="524"/>
      <c r="K1267" s="538">
        <v>47149</v>
      </c>
      <c r="L1267" s="537"/>
    </row>
    <row r="1268" spans="1:12" ht="26.4">
      <c r="A1268" s="524">
        <v>1259</v>
      </c>
      <c r="B1268" s="414" t="s">
        <v>2661</v>
      </c>
      <c r="C1268" s="523" t="s">
        <v>2662</v>
      </c>
      <c r="D1268" s="524" t="s">
        <v>2663</v>
      </c>
      <c r="E1268" s="524" t="s">
        <v>3746</v>
      </c>
      <c r="F1268" s="524">
        <v>0.3</v>
      </c>
      <c r="G1268" s="524"/>
      <c r="H1268" s="524"/>
      <c r="I1268" s="524"/>
      <c r="J1268" s="524"/>
      <c r="K1268" s="689">
        <v>45438</v>
      </c>
      <c r="L1268" s="537"/>
    </row>
    <row r="1269" spans="1:12" ht="39.6">
      <c r="A1269" s="524">
        <v>1260</v>
      </c>
      <c r="B1269" s="417" t="s">
        <v>4322</v>
      </c>
      <c r="C1269" s="523" t="s">
        <v>4323</v>
      </c>
      <c r="D1269" s="524" t="s">
        <v>4324</v>
      </c>
      <c r="E1269" s="524" t="s">
        <v>3736</v>
      </c>
      <c r="F1269" s="524">
        <v>1.75</v>
      </c>
      <c r="G1269" s="524"/>
      <c r="H1269" s="524"/>
      <c r="I1269" s="524"/>
      <c r="J1269" s="524"/>
      <c r="K1269" s="689">
        <v>47268</v>
      </c>
      <c r="L1269" s="537"/>
    </row>
    <row r="1270" spans="1:12">
      <c r="A1270" s="524">
        <v>1261</v>
      </c>
      <c r="B1270" s="414" t="s">
        <v>2664</v>
      </c>
      <c r="C1270" s="523" t="s">
        <v>414</v>
      </c>
      <c r="D1270" s="524" t="s">
        <v>1154</v>
      </c>
      <c r="E1270" s="524" t="s">
        <v>4325</v>
      </c>
      <c r="F1270" s="524">
        <v>1</v>
      </c>
      <c r="G1270" s="524"/>
      <c r="H1270" s="524"/>
      <c r="I1270" s="524"/>
      <c r="J1270" s="524"/>
      <c r="K1270" s="689">
        <v>45759</v>
      </c>
      <c r="L1270" s="537"/>
    </row>
    <row r="1271" spans="1:12" ht="52.8">
      <c r="A1271" s="524">
        <v>1262</v>
      </c>
      <c r="B1271" s="690" t="s">
        <v>1006</v>
      </c>
      <c r="C1271" s="523" t="s">
        <v>850</v>
      </c>
      <c r="D1271" s="524" t="s">
        <v>848</v>
      </c>
      <c r="E1271" s="524" t="s">
        <v>3875</v>
      </c>
      <c r="F1271" s="524">
        <v>0.16</v>
      </c>
      <c r="G1271" s="524"/>
      <c r="H1271" s="524"/>
      <c r="I1271" s="524"/>
      <c r="J1271" s="524"/>
      <c r="K1271" s="689">
        <v>47201</v>
      </c>
      <c r="L1271" s="537"/>
    </row>
    <row r="1272" spans="1:12" ht="26.4">
      <c r="A1272" s="524">
        <v>1263</v>
      </c>
      <c r="B1272" s="414" t="s">
        <v>1007</v>
      </c>
      <c r="C1272" s="523" t="s">
        <v>665</v>
      </c>
      <c r="D1272" s="524" t="s">
        <v>945</v>
      </c>
      <c r="E1272" s="524" t="s">
        <v>3923</v>
      </c>
      <c r="F1272" s="524">
        <v>0.01</v>
      </c>
      <c r="G1272" s="524"/>
      <c r="H1272" s="524"/>
      <c r="I1272" s="524"/>
      <c r="J1272" s="524"/>
      <c r="K1272" s="689">
        <v>44285</v>
      </c>
      <c r="L1272" s="537"/>
    </row>
    <row r="1273" spans="1:12">
      <c r="A1273" s="524">
        <v>1264</v>
      </c>
      <c r="B1273" s="770" t="s">
        <v>4326</v>
      </c>
      <c r="C1273" s="725" t="s">
        <v>4327</v>
      </c>
      <c r="D1273" s="726" t="s">
        <v>3546</v>
      </c>
      <c r="E1273" s="726" t="s">
        <v>3776</v>
      </c>
      <c r="F1273" s="726">
        <v>1.2</v>
      </c>
      <c r="G1273" s="524"/>
      <c r="H1273" s="524"/>
      <c r="I1273" s="524"/>
      <c r="J1273" s="524"/>
      <c r="K1273" s="689">
        <v>47068</v>
      </c>
      <c r="L1273" s="537"/>
    </row>
    <row r="1274" spans="1:12">
      <c r="A1274" s="524">
        <v>1265</v>
      </c>
      <c r="B1274" s="690" t="s">
        <v>1008</v>
      </c>
      <c r="C1274" s="523" t="s">
        <v>488</v>
      </c>
      <c r="D1274" s="524" t="s">
        <v>877</v>
      </c>
      <c r="E1274" s="524" t="s">
        <v>3773</v>
      </c>
      <c r="F1274" s="524">
        <v>1</v>
      </c>
      <c r="G1274" s="524"/>
      <c r="H1274" s="524"/>
      <c r="I1274" s="524"/>
      <c r="J1274" s="524"/>
      <c r="K1274" s="689">
        <v>47553</v>
      </c>
      <c r="L1274" s="537"/>
    </row>
    <row r="1275" spans="1:12" ht="26.4">
      <c r="A1275" s="524">
        <v>1266</v>
      </c>
      <c r="B1275" s="773" t="s">
        <v>3544</v>
      </c>
      <c r="C1275" s="693" t="s">
        <v>3545</v>
      </c>
      <c r="D1275" s="694" t="s">
        <v>3546</v>
      </c>
      <c r="E1275" s="694" t="s">
        <v>4176</v>
      </c>
      <c r="F1275" s="694">
        <v>1.2</v>
      </c>
      <c r="G1275" s="524"/>
      <c r="H1275" s="524"/>
      <c r="I1275" s="524"/>
      <c r="J1275" s="524"/>
      <c r="K1275" s="689">
        <v>46161</v>
      </c>
      <c r="L1275" s="537"/>
    </row>
    <row r="1276" spans="1:12" ht="39.6">
      <c r="A1276" s="524">
        <v>1267</v>
      </c>
      <c r="B1276" s="479" t="s">
        <v>3228</v>
      </c>
      <c r="C1276" s="693" t="s">
        <v>3229</v>
      </c>
      <c r="D1276" s="694" t="s">
        <v>3230</v>
      </c>
      <c r="E1276" s="694" t="s">
        <v>4076</v>
      </c>
      <c r="F1276" s="767" t="s">
        <v>2533</v>
      </c>
      <c r="G1276" s="524"/>
      <c r="H1276" s="524"/>
      <c r="I1276" s="524"/>
      <c r="J1276" s="524"/>
      <c r="K1276" s="689">
        <v>45943</v>
      </c>
      <c r="L1276" s="537"/>
    </row>
    <row r="1277" spans="1:12" ht="26.4">
      <c r="A1277" s="524">
        <v>1268</v>
      </c>
      <c r="B1277" s="690" t="s">
        <v>1009</v>
      </c>
      <c r="C1277" s="523" t="s">
        <v>318</v>
      </c>
      <c r="D1277" s="524" t="s">
        <v>1010</v>
      </c>
      <c r="E1277" s="524" t="s">
        <v>4328</v>
      </c>
      <c r="F1277" s="524">
        <v>1.5</v>
      </c>
      <c r="G1277" s="524"/>
      <c r="H1277" s="524"/>
      <c r="I1277" s="524"/>
      <c r="J1277" s="524"/>
      <c r="K1277" s="689">
        <v>47267</v>
      </c>
      <c r="L1277" s="537"/>
    </row>
    <row r="1278" spans="1:12" ht="26.4">
      <c r="A1278" s="524">
        <v>1269</v>
      </c>
      <c r="B1278" s="479" t="s">
        <v>4329</v>
      </c>
      <c r="C1278" s="693" t="s">
        <v>3547</v>
      </c>
      <c r="D1278" s="694" t="s">
        <v>3548</v>
      </c>
      <c r="E1278" s="694" t="s">
        <v>3926</v>
      </c>
      <c r="F1278" s="694">
        <v>0.4</v>
      </c>
      <c r="G1278" s="524"/>
      <c r="H1278" s="524"/>
      <c r="I1278" s="524"/>
      <c r="J1278" s="524"/>
      <c r="K1278" s="689">
        <v>44911</v>
      </c>
      <c r="L1278" s="537"/>
    </row>
    <row r="1279" spans="1:12" ht="26.4">
      <c r="A1279" s="524">
        <v>1270</v>
      </c>
      <c r="B1279" s="498" t="s">
        <v>4330</v>
      </c>
      <c r="C1279" s="725" t="s">
        <v>4331</v>
      </c>
      <c r="D1279" s="726" t="s">
        <v>4332</v>
      </c>
      <c r="E1279" s="726" t="s">
        <v>3776</v>
      </c>
      <c r="F1279" s="726">
        <v>0.09</v>
      </c>
      <c r="G1279" s="524"/>
      <c r="H1279" s="524"/>
      <c r="I1279" s="524"/>
      <c r="J1279" s="524"/>
      <c r="K1279" s="689">
        <v>47035</v>
      </c>
      <c r="L1279" s="537"/>
    </row>
    <row r="1280" spans="1:12" ht="26.4">
      <c r="A1280" s="524">
        <v>1271</v>
      </c>
      <c r="B1280" s="417" t="s">
        <v>2665</v>
      </c>
      <c r="C1280" s="523" t="s">
        <v>926</v>
      </c>
      <c r="D1280" s="524" t="s">
        <v>927</v>
      </c>
      <c r="E1280" s="524" t="s">
        <v>3830</v>
      </c>
      <c r="F1280" s="524">
        <v>0.3</v>
      </c>
      <c r="G1280" s="524"/>
      <c r="H1280" s="524"/>
      <c r="I1280" s="524"/>
      <c r="J1280" s="524"/>
      <c r="K1280" s="689">
        <v>45769</v>
      </c>
      <c r="L1280" s="537"/>
    </row>
    <row r="1281" spans="1:12" ht="26.4">
      <c r="A1281" s="524">
        <v>1272</v>
      </c>
      <c r="B1281" s="498" t="s">
        <v>4333</v>
      </c>
      <c r="C1281" s="725" t="s">
        <v>665</v>
      </c>
      <c r="D1281" s="726" t="s">
        <v>1226</v>
      </c>
      <c r="E1281" s="726" t="s">
        <v>3749</v>
      </c>
      <c r="F1281" s="726">
        <v>6.0000000000000001E-3</v>
      </c>
      <c r="G1281" s="524"/>
      <c r="H1281" s="524"/>
      <c r="I1281" s="524"/>
      <c r="J1281" s="524"/>
      <c r="K1281" s="689">
        <v>47218</v>
      </c>
      <c r="L1281" s="537"/>
    </row>
    <row r="1282" spans="1:12" ht="26.4">
      <c r="A1282" s="524">
        <v>1273</v>
      </c>
      <c r="B1282" s="414" t="s">
        <v>3549</v>
      </c>
      <c r="C1282" s="523" t="s">
        <v>414</v>
      </c>
      <c r="D1282" s="524" t="s">
        <v>1189</v>
      </c>
      <c r="E1282" s="524" t="s">
        <v>3781</v>
      </c>
      <c r="F1282" s="524">
        <v>0.75</v>
      </c>
      <c r="G1282" s="524"/>
      <c r="H1282" s="524"/>
      <c r="I1282" s="524"/>
      <c r="J1282" s="524"/>
      <c r="K1282" s="689">
        <v>46609</v>
      </c>
      <c r="L1282" s="537"/>
    </row>
    <row r="1283" spans="1:12">
      <c r="A1283" s="524">
        <v>1274</v>
      </c>
      <c r="B1283" s="479" t="s">
        <v>4334</v>
      </c>
      <c r="C1283" s="693" t="s">
        <v>1245</v>
      </c>
      <c r="D1283" s="694" t="s">
        <v>2747</v>
      </c>
      <c r="E1283" s="694" t="s">
        <v>4335</v>
      </c>
      <c r="F1283" s="767" t="s">
        <v>2607</v>
      </c>
      <c r="G1283" s="524"/>
      <c r="H1283" s="524"/>
      <c r="I1283" s="524"/>
      <c r="J1283" s="524"/>
      <c r="K1283" s="689">
        <v>46841</v>
      </c>
      <c r="L1283" s="537"/>
    </row>
    <row r="1284" spans="1:12">
      <c r="A1284" s="524">
        <v>1275</v>
      </c>
      <c r="B1284" s="417" t="s">
        <v>1011</v>
      </c>
      <c r="C1284" s="523" t="s">
        <v>1012</v>
      </c>
      <c r="D1284" s="524" t="s">
        <v>975</v>
      </c>
      <c r="E1284" s="524" t="s">
        <v>3773</v>
      </c>
      <c r="F1284" s="524" t="s">
        <v>2666</v>
      </c>
      <c r="G1284" s="524"/>
      <c r="H1284" s="524"/>
      <c r="I1284" s="524"/>
      <c r="J1284" s="524"/>
      <c r="K1284" s="689">
        <v>44277</v>
      </c>
      <c r="L1284" s="537"/>
    </row>
    <row r="1285" spans="1:12" ht="39.6">
      <c r="A1285" s="524">
        <v>1276</v>
      </c>
      <c r="B1285" s="417" t="s">
        <v>2667</v>
      </c>
      <c r="C1285" s="523" t="s">
        <v>396</v>
      </c>
      <c r="D1285" s="524" t="s">
        <v>975</v>
      </c>
      <c r="E1285" s="524" t="s">
        <v>3773</v>
      </c>
      <c r="F1285" s="524" t="s">
        <v>2668</v>
      </c>
      <c r="G1285" s="524"/>
      <c r="H1285" s="524"/>
      <c r="I1285" s="524"/>
      <c r="J1285" s="524"/>
      <c r="K1285" s="689">
        <v>44729</v>
      </c>
      <c r="L1285" s="537"/>
    </row>
    <row r="1286" spans="1:12">
      <c r="A1286" s="524">
        <v>1277</v>
      </c>
      <c r="B1286" s="690" t="s">
        <v>5003</v>
      </c>
      <c r="C1286" s="523" t="s">
        <v>483</v>
      </c>
      <c r="D1286" s="524" t="s">
        <v>975</v>
      </c>
      <c r="E1286" s="524" t="s">
        <v>3776</v>
      </c>
      <c r="F1286" s="524" t="s">
        <v>2630</v>
      </c>
      <c r="G1286" s="524"/>
      <c r="H1286" s="524"/>
      <c r="I1286" s="524"/>
      <c r="J1286" s="524"/>
      <c r="K1286" s="689">
        <v>47595</v>
      </c>
      <c r="L1286" s="537"/>
    </row>
    <row r="1287" spans="1:12">
      <c r="A1287" s="524">
        <v>1278</v>
      </c>
      <c r="B1287" s="417" t="s">
        <v>1013</v>
      </c>
      <c r="C1287" s="523" t="s">
        <v>396</v>
      </c>
      <c r="D1287" s="524" t="s">
        <v>975</v>
      </c>
      <c r="E1287" s="524" t="s">
        <v>3773</v>
      </c>
      <c r="F1287" s="524" t="s">
        <v>2628</v>
      </c>
      <c r="G1287" s="524"/>
      <c r="H1287" s="524"/>
      <c r="I1287" s="524"/>
      <c r="J1287" s="524"/>
      <c r="K1287" s="689">
        <v>46711</v>
      </c>
      <c r="L1287" s="537"/>
    </row>
    <row r="1288" spans="1:12">
      <c r="A1288" s="524">
        <v>1279</v>
      </c>
      <c r="B1288" s="770" t="s">
        <v>5004</v>
      </c>
      <c r="C1288" s="725" t="s">
        <v>473</v>
      </c>
      <c r="D1288" s="726" t="s">
        <v>1128</v>
      </c>
      <c r="E1288" s="726" t="s">
        <v>4803</v>
      </c>
      <c r="F1288" s="524">
        <v>0.2</v>
      </c>
      <c r="G1288" s="524"/>
      <c r="H1288" s="524"/>
      <c r="I1288" s="524"/>
      <c r="J1288" s="524"/>
      <c r="K1288" s="689">
        <v>47825</v>
      </c>
      <c r="L1288" s="537"/>
    </row>
    <row r="1289" spans="1:12" ht="26.4">
      <c r="A1289" s="524">
        <v>1280</v>
      </c>
      <c r="B1289" s="414" t="s">
        <v>1124</v>
      </c>
      <c r="C1289" s="523" t="s">
        <v>1125</v>
      </c>
      <c r="D1289" s="524" t="s">
        <v>1126</v>
      </c>
      <c r="E1289" s="524" t="s">
        <v>4046</v>
      </c>
      <c r="F1289" s="524">
        <v>0.03</v>
      </c>
      <c r="G1289" s="524"/>
      <c r="H1289" s="524"/>
      <c r="I1289" s="524"/>
      <c r="J1289" s="524"/>
      <c r="K1289" s="689">
        <v>47739</v>
      </c>
      <c r="L1289" s="537"/>
    </row>
    <row r="1290" spans="1:12">
      <c r="A1290" s="524">
        <v>1281</v>
      </c>
      <c r="B1290" s="690" t="s">
        <v>5005</v>
      </c>
      <c r="C1290" s="523" t="s">
        <v>855</v>
      </c>
      <c r="D1290" s="524" t="s">
        <v>856</v>
      </c>
      <c r="E1290" s="524" t="s">
        <v>3880</v>
      </c>
      <c r="F1290" s="524">
        <v>8.0000000000000002E-3</v>
      </c>
      <c r="G1290" s="524"/>
      <c r="H1290" s="524"/>
      <c r="I1290" s="524"/>
      <c r="J1290" s="524"/>
      <c r="K1290" s="689">
        <v>47838</v>
      </c>
      <c r="L1290" s="537"/>
    </row>
    <row r="1291" spans="1:12" ht="26.4">
      <c r="A1291" s="524">
        <v>1282</v>
      </c>
      <c r="B1291" s="414" t="s">
        <v>1014</v>
      </c>
      <c r="C1291" s="523" t="s">
        <v>855</v>
      </c>
      <c r="D1291" s="524" t="s">
        <v>856</v>
      </c>
      <c r="E1291" s="524" t="s">
        <v>3762</v>
      </c>
      <c r="F1291" s="524">
        <v>8.0000000000000002E-3</v>
      </c>
      <c r="G1291" s="524"/>
      <c r="H1291" s="524"/>
      <c r="I1291" s="524"/>
      <c r="J1291" s="524"/>
      <c r="K1291" s="689">
        <v>46249</v>
      </c>
      <c r="L1291" s="537"/>
    </row>
    <row r="1292" spans="1:12">
      <c r="A1292" s="524">
        <v>1283</v>
      </c>
      <c r="B1292" s="690" t="s">
        <v>1015</v>
      </c>
      <c r="C1292" s="523" t="s">
        <v>488</v>
      </c>
      <c r="D1292" s="524" t="s">
        <v>1016</v>
      </c>
      <c r="E1292" s="524" t="s">
        <v>3747</v>
      </c>
      <c r="F1292" s="524">
        <v>0.15</v>
      </c>
      <c r="G1292" s="524"/>
      <c r="H1292" s="524"/>
      <c r="I1292" s="524"/>
      <c r="J1292" s="524"/>
      <c r="K1292" s="689">
        <v>47846</v>
      </c>
      <c r="L1292" s="537"/>
    </row>
    <row r="1293" spans="1:12" ht="26.4">
      <c r="A1293" s="524">
        <v>1284</v>
      </c>
      <c r="B1293" s="417" t="s">
        <v>1017</v>
      </c>
      <c r="C1293" s="523" t="s">
        <v>1018</v>
      </c>
      <c r="D1293" s="524" t="s">
        <v>1019</v>
      </c>
      <c r="E1293" s="524" t="s">
        <v>3773</v>
      </c>
      <c r="F1293" s="524">
        <v>0.4</v>
      </c>
      <c r="G1293" s="524"/>
      <c r="H1293" s="524"/>
      <c r="I1293" s="524"/>
      <c r="J1293" s="524"/>
      <c r="K1293" s="689">
        <v>44652</v>
      </c>
      <c r="L1293" s="537"/>
    </row>
    <row r="1294" spans="1:12" ht="39.6">
      <c r="A1294" s="524">
        <v>1285</v>
      </c>
      <c r="B1294" s="417" t="s">
        <v>2669</v>
      </c>
      <c r="C1294" s="523" t="s">
        <v>2670</v>
      </c>
      <c r="D1294" s="524" t="s">
        <v>2671</v>
      </c>
      <c r="E1294" s="524" t="s">
        <v>3776</v>
      </c>
      <c r="F1294" s="524">
        <v>0.4</v>
      </c>
      <c r="G1294" s="524"/>
      <c r="H1294" s="524"/>
      <c r="I1294" s="524"/>
      <c r="J1294" s="524"/>
      <c r="K1294" s="689">
        <v>45002</v>
      </c>
      <c r="L1294" s="537"/>
    </row>
    <row r="1295" spans="1:12" ht="26.4">
      <c r="A1295" s="524">
        <v>1286</v>
      </c>
      <c r="B1295" s="417" t="s">
        <v>1020</v>
      </c>
      <c r="C1295" s="523" t="s">
        <v>1021</v>
      </c>
      <c r="D1295" s="524" t="s">
        <v>834</v>
      </c>
      <c r="E1295" s="524" t="s">
        <v>4336</v>
      </c>
      <c r="F1295" s="524">
        <v>0.8</v>
      </c>
      <c r="G1295" s="524"/>
      <c r="H1295" s="524"/>
      <c r="I1295" s="524"/>
      <c r="J1295" s="524"/>
      <c r="K1295" s="689">
        <v>44558</v>
      </c>
      <c r="L1295" s="537"/>
    </row>
    <row r="1296" spans="1:12" ht="26.4">
      <c r="A1296" s="524">
        <v>1287</v>
      </c>
      <c r="B1296" s="414" t="s">
        <v>5006</v>
      </c>
      <c r="C1296" s="523" t="s">
        <v>5007</v>
      </c>
      <c r="D1296" s="524" t="s">
        <v>5008</v>
      </c>
      <c r="E1296" s="524" t="s">
        <v>3726</v>
      </c>
      <c r="F1296" s="524">
        <v>0.4</v>
      </c>
      <c r="G1296" s="524"/>
      <c r="H1296" s="524"/>
      <c r="I1296" s="524"/>
      <c r="J1296" s="524"/>
      <c r="K1296" s="689">
        <v>47804</v>
      </c>
      <c r="L1296" s="537"/>
    </row>
    <row r="1297" spans="1:12" ht="52.8">
      <c r="A1297" s="524">
        <v>1288</v>
      </c>
      <c r="B1297" s="690" t="s">
        <v>1023</v>
      </c>
      <c r="C1297" s="523" t="s">
        <v>1024</v>
      </c>
      <c r="D1297" s="524" t="s">
        <v>1269</v>
      </c>
      <c r="E1297" s="524" t="s">
        <v>3875</v>
      </c>
      <c r="F1297" s="524">
        <v>0.6</v>
      </c>
      <c r="G1297" s="524"/>
      <c r="H1297" s="524"/>
      <c r="I1297" s="524"/>
      <c r="J1297" s="524"/>
      <c r="K1297" s="721">
        <v>44656</v>
      </c>
      <c r="L1297" s="537"/>
    </row>
    <row r="1298" spans="1:12" ht="26.4">
      <c r="A1298" s="524">
        <v>1289</v>
      </c>
      <c r="B1298" s="361" t="s">
        <v>3550</v>
      </c>
      <c r="C1298" s="756">
        <v>240</v>
      </c>
      <c r="D1298" s="756" t="s">
        <v>1128</v>
      </c>
      <c r="E1298" s="756" t="s">
        <v>4337</v>
      </c>
      <c r="F1298" s="756">
        <v>0.2</v>
      </c>
      <c r="G1298" s="524"/>
      <c r="H1298" s="524"/>
      <c r="I1298" s="524"/>
      <c r="J1298" s="524"/>
      <c r="K1298" s="689">
        <v>46405</v>
      </c>
      <c r="L1298" s="537"/>
    </row>
    <row r="1299" spans="1:12" ht="26.4">
      <c r="A1299" s="524">
        <v>1290</v>
      </c>
      <c r="B1299" s="478" t="s">
        <v>3231</v>
      </c>
      <c r="C1299" s="693" t="s">
        <v>473</v>
      </c>
      <c r="D1299" s="694" t="s">
        <v>1128</v>
      </c>
      <c r="E1299" s="694" t="s">
        <v>3719</v>
      </c>
      <c r="F1299" s="694">
        <v>0.3</v>
      </c>
      <c r="G1299" s="524"/>
      <c r="H1299" s="524"/>
      <c r="I1299" s="524"/>
      <c r="J1299" s="524"/>
      <c r="K1299" s="689">
        <v>47557</v>
      </c>
      <c r="L1299" s="537"/>
    </row>
    <row r="1300" spans="1:12" ht="26.4">
      <c r="A1300" s="524">
        <v>1291</v>
      </c>
      <c r="B1300" s="690" t="s">
        <v>4338</v>
      </c>
      <c r="C1300" s="523" t="s">
        <v>1127</v>
      </c>
      <c r="D1300" s="524" t="s">
        <v>1128</v>
      </c>
      <c r="E1300" s="524" t="s">
        <v>3899</v>
      </c>
      <c r="F1300" s="524">
        <v>0.2</v>
      </c>
      <c r="G1300" s="524"/>
      <c r="H1300" s="524"/>
      <c r="I1300" s="524"/>
      <c r="J1300" s="524"/>
      <c r="K1300" s="689">
        <v>44989</v>
      </c>
      <c r="L1300" s="537"/>
    </row>
    <row r="1301" spans="1:12" ht="26.4">
      <c r="A1301" s="524">
        <v>1292</v>
      </c>
      <c r="B1301" s="414" t="s">
        <v>2672</v>
      </c>
      <c r="C1301" s="523" t="s">
        <v>411</v>
      </c>
      <c r="D1301" s="524" t="s">
        <v>1022</v>
      </c>
      <c r="E1301" s="524" t="s">
        <v>3847</v>
      </c>
      <c r="F1301" s="524">
        <v>0.75</v>
      </c>
      <c r="G1301" s="524"/>
      <c r="H1301" s="524"/>
      <c r="I1301" s="524"/>
      <c r="J1301" s="524"/>
      <c r="K1301" s="689">
        <v>45289</v>
      </c>
      <c r="L1301" s="537"/>
    </row>
    <row r="1302" spans="1:12" ht="26.4">
      <c r="A1302" s="524">
        <v>1293</v>
      </c>
      <c r="B1302" s="414" t="s">
        <v>2673</v>
      </c>
      <c r="C1302" s="523" t="s">
        <v>414</v>
      </c>
      <c r="D1302" s="524" t="s">
        <v>2521</v>
      </c>
      <c r="E1302" s="524" t="s">
        <v>3758</v>
      </c>
      <c r="F1302" s="524">
        <v>0.75</v>
      </c>
      <c r="G1302" s="524"/>
      <c r="H1302" s="524"/>
      <c r="I1302" s="524"/>
      <c r="J1302" s="524"/>
      <c r="K1302" s="689">
        <v>45728</v>
      </c>
      <c r="L1302" s="537"/>
    </row>
    <row r="1303" spans="1:12" ht="39.6">
      <c r="A1303" s="524">
        <v>1294</v>
      </c>
      <c r="B1303" s="414" t="s">
        <v>4339</v>
      </c>
      <c r="C1303" s="523" t="s">
        <v>483</v>
      </c>
      <c r="D1303" s="524" t="s">
        <v>4340</v>
      </c>
      <c r="E1303" s="524" t="s">
        <v>4341</v>
      </c>
      <c r="F1303" s="524">
        <v>1</v>
      </c>
      <c r="G1303" s="524"/>
      <c r="H1303" s="524"/>
      <c r="I1303" s="524"/>
      <c r="J1303" s="524"/>
      <c r="K1303" s="689">
        <v>47216</v>
      </c>
      <c r="L1303" s="537"/>
    </row>
    <row r="1304" spans="1:12" ht="39.6">
      <c r="A1304" s="524">
        <v>1295</v>
      </c>
      <c r="B1304" s="414" t="s">
        <v>2674</v>
      </c>
      <c r="C1304" s="523" t="s">
        <v>347</v>
      </c>
      <c r="D1304" s="524" t="s">
        <v>1158</v>
      </c>
      <c r="E1304" s="524" t="s">
        <v>3827</v>
      </c>
      <c r="F1304" s="524">
        <v>1</v>
      </c>
      <c r="G1304" s="524"/>
      <c r="H1304" s="524"/>
      <c r="I1304" s="524"/>
      <c r="J1304" s="524"/>
      <c r="K1304" s="769">
        <v>44806</v>
      </c>
      <c r="L1304" s="537"/>
    </row>
    <row r="1305" spans="1:12">
      <c r="A1305" s="524">
        <v>1296</v>
      </c>
      <c r="B1305" s="414" t="s">
        <v>2675</v>
      </c>
      <c r="C1305" s="523" t="s">
        <v>2650</v>
      </c>
      <c r="D1305" s="524" t="s">
        <v>2651</v>
      </c>
      <c r="E1305" s="524" t="s">
        <v>3714</v>
      </c>
      <c r="F1305" s="524">
        <v>0.3</v>
      </c>
      <c r="G1305" s="524"/>
      <c r="H1305" s="524"/>
      <c r="I1305" s="524"/>
      <c r="J1305" s="524"/>
      <c r="K1305" s="689">
        <v>45371</v>
      </c>
      <c r="L1305" s="537"/>
    </row>
    <row r="1306" spans="1:12" ht="26.4">
      <c r="A1306" s="524">
        <v>1297</v>
      </c>
      <c r="B1306" s="417" t="s">
        <v>2676</v>
      </c>
      <c r="C1306" s="523" t="s">
        <v>2677</v>
      </c>
      <c r="D1306" s="524" t="s">
        <v>2678</v>
      </c>
      <c r="E1306" s="524" t="s">
        <v>3719</v>
      </c>
      <c r="F1306" s="524">
        <v>0.4</v>
      </c>
      <c r="G1306" s="524"/>
      <c r="H1306" s="524"/>
      <c r="I1306" s="524"/>
      <c r="J1306" s="524"/>
      <c r="K1306" s="706">
        <v>46451</v>
      </c>
      <c r="L1306" s="537"/>
    </row>
    <row r="1307" spans="1:12" ht="26.4">
      <c r="A1307" s="524">
        <v>1298</v>
      </c>
      <c r="B1307" s="478" t="s">
        <v>3551</v>
      </c>
      <c r="C1307" s="693" t="s">
        <v>903</v>
      </c>
      <c r="D1307" s="694" t="s">
        <v>904</v>
      </c>
      <c r="E1307" s="694" t="s">
        <v>3752</v>
      </c>
      <c r="F1307" s="694">
        <v>1</v>
      </c>
      <c r="G1307" s="524"/>
      <c r="H1307" s="524"/>
      <c r="I1307" s="524"/>
      <c r="J1307" s="524"/>
      <c r="K1307" s="689">
        <v>46339</v>
      </c>
      <c r="L1307" s="537"/>
    </row>
    <row r="1308" spans="1:12" ht="26.4">
      <c r="A1308" s="524">
        <v>1299</v>
      </c>
      <c r="B1308" s="690" t="s">
        <v>1025</v>
      </c>
      <c r="C1308" s="523" t="s">
        <v>318</v>
      </c>
      <c r="D1308" s="524" t="s">
        <v>844</v>
      </c>
      <c r="E1308" s="524" t="s">
        <v>4070</v>
      </c>
      <c r="F1308" s="524" t="s">
        <v>2489</v>
      </c>
      <c r="G1308" s="524"/>
      <c r="H1308" s="524"/>
      <c r="I1308" s="524"/>
      <c r="J1308" s="524"/>
      <c r="K1308" s="689">
        <v>47754</v>
      </c>
      <c r="L1308" s="537"/>
    </row>
    <row r="1309" spans="1:12" ht="26.4">
      <c r="A1309" s="524">
        <v>1300</v>
      </c>
      <c r="B1309" s="414" t="s">
        <v>1026</v>
      </c>
      <c r="C1309" s="523" t="s">
        <v>963</v>
      </c>
      <c r="D1309" s="524" t="s">
        <v>1027</v>
      </c>
      <c r="E1309" s="524" t="s">
        <v>3709</v>
      </c>
      <c r="F1309" s="524">
        <v>0.13500000000000001</v>
      </c>
      <c r="G1309" s="524"/>
      <c r="H1309" s="524"/>
      <c r="I1309" s="524"/>
      <c r="J1309" s="524"/>
      <c r="K1309" s="689">
        <v>47754</v>
      </c>
      <c r="L1309" s="537"/>
    </row>
    <row r="1310" spans="1:12">
      <c r="A1310" s="524">
        <v>1301</v>
      </c>
      <c r="B1310" s="414" t="s">
        <v>5009</v>
      </c>
      <c r="C1310" s="523" t="s">
        <v>347</v>
      </c>
      <c r="D1310" s="524" t="s">
        <v>1189</v>
      </c>
      <c r="E1310" s="774" t="s">
        <v>3709</v>
      </c>
      <c r="F1310" s="524">
        <v>0.8</v>
      </c>
      <c r="G1310" s="524"/>
      <c r="H1310" s="524"/>
      <c r="I1310" s="524"/>
      <c r="J1310" s="524"/>
      <c r="K1310" s="689">
        <v>47600</v>
      </c>
      <c r="L1310" s="537"/>
    </row>
    <row r="1311" spans="1:12">
      <c r="A1311" s="524">
        <v>1302</v>
      </c>
      <c r="B1311" s="414" t="s">
        <v>4342</v>
      </c>
      <c r="C1311" s="693" t="s">
        <v>665</v>
      </c>
      <c r="D1311" s="694" t="s">
        <v>971</v>
      </c>
      <c r="E1311" s="694" t="s">
        <v>3706</v>
      </c>
      <c r="F1311" s="694">
        <v>6.4999999999999997E-3</v>
      </c>
      <c r="G1311" s="524"/>
      <c r="H1311" s="524"/>
      <c r="I1311" s="524"/>
      <c r="J1311" s="524"/>
      <c r="K1311" s="689">
        <v>46782</v>
      </c>
      <c r="L1311" s="537"/>
    </row>
    <row r="1312" spans="1:12">
      <c r="A1312" s="524">
        <v>1303</v>
      </c>
      <c r="B1312" s="414" t="s">
        <v>2679</v>
      </c>
      <c r="C1312" s="523" t="s">
        <v>850</v>
      </c>
      <c r="D1312" s="524" t="s">
        <v>919</v>
      </c>
      <c r="E1312" s="524" t="s">
        <v>3740</v>
      </c>
      <c r="F1312" s="524">
        <v>0.16</v>
      </c>
      <c r="G1312" s="524"/>
      <c r="H1312" s="524"/>
      <c r="I1312" s="524"/>
      <c r="J1312" s="524"/>
      <c r="K1312" s="689">
        <v>44989</v>
      </c>
      <c r="L1312" s="537"/>
    </row>
    <row r="1313" spans="1:12" ht="52.8">
      <c r="A1313" s="524">
        <v>1304</v>
      </c>
      <c r="B1313" s="479" t="s">
        <v>5010</v>
      </c>
      <c r="C1313" s="693" t="s">
        <v>665</v>
      </c>
      <c r="D1313" s="694" t="s">
        <v>848</v>
      </c>
      <c r="E1313" s="694" t="s">
        <v>4287</v>
      </c>
      <c r="F1313" s="694">
        <v>0.12</v>
      </c>
      <c r="G1313" s="524"/>
      <c r="H1313" s="524"/>
      <c r="I1313" s="524"/>
      <c r="J1313" s="524"/>
      <c r="K1313" s="689">
        <v>47543</v>
      </c>
      <c r="L1313" s="537"/>
    </row>
    <row r="1314" spans="1:12" ht="52.8">
      <c r="A1314" s="524">
        <v>1305</v>
      </c>
      <c r="B1314" s="414" t="s">
        <v>1028</v>
      </c>
      <c r="C1314" s="523" t="s">
        <v>665</v>
      </c>
      <c r="D1314" s="524" t="s">
        <v>848</v>
      </c>
      <c r="E1314" s="524" t="s">
        <v>4343</v>
      </c>
      <c r="F1314" s="524">
        <v>0.04</v>
      </c>
      <c r="G1314" s="524"/>
      <c r="H1314" s="524"/>
      <c r="I1314" s="524"/>
      <c r="J1314" s="524"/>
      <c r="K1314" s="689">
        <v>46315</v>
      </c>
      <c r="L1314" s="537"/>
    </row>
    <row r="1315" spans="1:12" ht="52.8">
      <c r="A1315" s="524">
        <v>1306</v>
      </c>
      <c r="B1315" s="414" t="s">
        <v>1029</v>
      </c>
      <c r="C1315" s="523" t="s">
        <v>850</v>
      </c>
      <c r="D1315" s="524" t="s">
        <v>848</v>
      </c>
      <c r="E1315" s="524" t="s">
        <v>4343</v>
      </c>
      <c r="F1315" s="524">
        <v>0.1</v>
      </c>
      <c r="G1315" s="524"/>
      <c r="H1315" s="524"/>
      <c r="I1315" s="524"/>
      <c r="J1315" s="524"/>
      <c r="K1315" s="689">
        <v>46285</v>
      </c>
      <c r="L1315" s="537"/>
    </row>
    <row r="1316" spans="1:12" ht="26.4">
      <c r="A1316" s="524">
        <v>1307</v>
      </c>
      <c r="B1316" s="417" t="s">
        <v>1030</v>
      </c>
      <c r="C1316" s="523" t="s">
        <v>850</v>
      </c>
      <c r="D1316" s="524" t="s">
        <v>848</v>
      </c>
      <c r="E1316" s="524" t="s">
        <v>3749</v>
      </c>
      <c r="F1316" s="524">
        <v>0.1</v>
      </c>
      <c r="G1316" s="524"/>
      <c r="H1316" s="524"/>
      <c r="I1316" s="524"/>
      <c r="J1316" s="524"/>
      <c r="K1316" s="692">
        <v>47741</v>
      </c>
      <c r="L1316" s="537"/>
    </row>
    <row r="1317" spans="1:12">
      <c r="A1317" s="524">
        <v>1308</v>
      </c>
      <c r="B1317" s="414" t="s">
        <v>1129</v>
      </c>
      <c r="C1317" s="523" t="s">
        <v>1024</v>
      </c>
      <c r="D1317" s="524" t="s">
        <v>1130</v>
      </c>
      <c r="E1317" s="524" t="s">
        <v>3913</v>
      </c>
      <c r="F1317" s="524">
        <v>0.4</v>
      </c>
      <c r="G1317" s="524"/>
      <c r="H1317" s="524"/>
      <c r="I1317" s="524"/>
      <c r="J1317" s="524"/>
      <c r="K1317" s="721">
        <v>44293</v>
      </c>
      <c r="L1317" s="537"/>
    </row>
    <row r="1318" spans="1:12" ht="26.4">
      <c r="A1318" s="524">
        <v>1309</v>
      </c>
      <c r="B1318" s="479" t="s">
        <v>3232</v>
      </c>
      <c r="C1318" s="693" t="s">
        <v>3185</v>
      </c>
      <c r="D1318" s="694" t="s">
        <v>3233</v>
      </c>
      <c r="E1318" s="694" t="s">
        <v>3871</v>
      </c>
      <c r="F1318" s="694">
        <v>0.4</v>
      </c>
      <c r="G1318" s="524"/>
      <c r="H1318" s="524"/>
      <c r="I1318" s="524"/>
      <c r="J1318" s="524"/>
      <c r="K1318" s="689">
        <v>45916</v>
      </c>
      <c r="L1318" s="537"/>
    </row>
    <row r="1319" spans="1:12" ht="26.4">
      <c r="A1319" s="524">
        <v>1310</v>
      </c>
      <c r="B1319" s="414" t="s">
        <v>2680</v>
      </c>
      <c r="C1319" s="523" t="s">
        <v>2681</v>
      </c>
      <c r="D1319" s="524" t="s">
        <v>2682</v>
      </c>
      <c r="E1319" s="524" t="s">
        <v>3706</v>
      </c>
      <c r="F1319" s="524">
        <v>3</v>
      </c>
      <c r="G1319" s="524"/>
      <c r="H1319" s="524"/>
      <c r="I1319" s="524"/>
      <c r="J1319" s="524"/>
      <c r="K1319" s="689">
        <v>44708</v>
      </c>
      <c r="L1319" s="537"/>
    </row>
    <row r="1320" spans="1:12" ht="26.4">
      <c r="A1320" s="524">
        <v>1311</v>
      </c>
      <c r="B1320" s="417" t="s">
        <v>2683</v>
      </c>
      <c r="C1320" s="523" t="s">
        <v>2684</v>
      </c>
      <c r="D1320" s="524" t="s">
        <v>2685</v>
      </c>
      <c r="E1320" s="524" t="s">
        <v>3773</v>
      </c>
      <c r="F1320" s="524">
        <v>8.9999999999999993E-3</v>
      </c>
      <c r="G1320" s="524"/>
      <c r="H1320" s="524"/>
      <c r="I1320" s="524"/>
      <c r="J1320" s="524"/>
      <c r="K1320" s="689">
        <v>44652</v>
      </c>
      <c r="L1320" s="537"/>
    </row>
    <row r="1321" spans="1:12">
      <c r="A1321" s="524">
        <v>1312</v>
      </c>
      <c r="B1321" s="417" t="s">
        <v>1031</v>
      </c>
      <c r="C1321" s="523" t="s">
        <v>855</v>
      </c>
      <c r="D1321" s="524" t="s">
        <v>856</v>
      </c>
      <c r="E1321" s="524" t="s">
        <v>3773</v>
      </c>
      <c r="F1321" s="524">
        <v>5.0000000000000001E-3</v>
      </c>
      <c r="G1321" s="524"/>
      <c r="H1321" s="524"/>
      <c r="I1321" s="524"/>
      <c r="J1321" s="524"/>
      <c r="K1321" s="689">
        <v>46711</v>
      </c>
      <c r="L1321" s="537"/>
    </row>
    <row r="1322" spans="1:12" ht="26.4">
      <c r="A1322" s="524">
        <v>1313</v>
      </c>
      <c r="B1322" s="690" t="s">
        <v>1032</v>
      </c>
      <c r="C1322" s="523" t="s">
        <v>418</v>
      </c>
      <c r="D1322" s="524" t="s">
        <v>996</v>
      </c>
      <c r="E1322" s="524" t="s">
        <v>3943</v>
      </c>
      <c r="F1322" s="524" t="s">
        <v>2516</v>
      </c>
      <c r="G1322" s="524"/>
      <c r="H1322" s="524"/>
      <c r="I1322" s="524"/>
      <c r="J1322" s="524"/>
      <c r="K1322" s="689">
        <v>47825</v>
      </c>
      <c r="L1322" s="537"/>
    </row>
    <row r="1323" spans="1:12">
      <c r="A1323" s="524">
        <v>1314</v>
      </c>
      <c r="B1323" s="414" t="s">
        <v>3552</v>
      </c>
      <c r="C1323" s="523" t="s">
        <v>396</v>
      </c>
      <c r="D1323" s="524" t="s">
        <v>2690</v>
      </c>
      <c r="E1323" s="524" t="s">
        <v>3813</v>
      </c>
      <c r="F1323" s="524">
        <v>1.5</v>
      </c>
      <c r="G1323" s="524"/>
      <c r="H1323" s="524"/>
      <c r="I1323" s="524"/>
      <c r="J1323" s="524"/>
      <c r="K1323" s="689">
        <v>46689</v>
      </c>
      <c r="L1323" s="537"/>
    </row>
    <row r="1324" spans="1:12" ht="26.4">
      <c r="A1324" s="524">
        <v>1315</v>
      </c>
      <c r="B1324" s="414" t="s">
        <v>1033</v>
      </c>
      <c r="C1324" s="523" t="s">
        <v>338</v>
      </c>
      <c r="D1324" s="524" t="s">
        <v>2686</v>
      </c>
      <c r="E1324" s="524" t="s">
        <v>3777</v>
      </c>
      <c r="F1324" s="524">
        <v>0.03</v>
      </c>
      <c r="G1324" s="524"/>
      <c r="H1324" s="524"/>
      <c r="I1324" s="524"/>
      <c r="J1324" s="524"/>
      <c r="K1324" s="769">
        <v>47837</v>
      </c>
      <c r="L1324" s="537"/>
    </row>
    <row r="1325" spans="1:12" ht="26.4">
      <c r="A1325" s="524">
        <v>1316</v>
      </c>
      <c r="B1325" s="414" t="s">
        <v>3553</v>
      </c>
      <c r="C1325" s="523" t="s">
        <v>3554</v>
      </c>
      <c r="D1325" s="524" t="s">
        <v>973</v>
      </c>
      <c r="E1325" s="524" t="s">
        <v>4344</v>
      </c>
      <c r="F1325" s="524">
        <v>1</v>
      </c>
      <c r="G1325" s="524"/>
      <c r="H1325" s="524"/>
      <c r="I1325" s="524"/>
      <c r="J1325" s="524"/>
      <c r="K1325" s="689">
        <v>46439</v>
      </c>
      <c r="L1325" s="537"/>
    </row>
    <row r="1326" spans="1:12" ht="26.4">
      <c r="A1326" s="524">
        <v>1317</v>
      </c>
      <c r="B1326" s="490" t="s">
        <v>4345</v>
      </c>
      <c r="C1326" s="725" t="s">
        <v>1156</v>
      </c>
      <c r="D1326" s="726" t="s">
        <v>2690</v>
      </c>
      <c r="E1326" s="726" t="s">
        <v>3823</v>
      </c>
      <c r="F1326" s="726">
        <v>1.5</v>
      </c>
      <c r="G1326" s="524"/>
      <c r="H1326" s="524"/>
      <c r="I1326" s="524"/>
      <c r="J1326" s="524"/>
      <c r="K1326" s="689">
        <v>46367</v>
      </c>
      <c r="L1326" s="537"/>
    </row>
    <row r="1327" spans="1:12" ht="26.4">
      <c r="A1327" s="524">
        <v>1318</v>
      </c>
      <c r="B1327" s="516" t="s">
        <v>3555</v>
      </c>
      <c r="C1327" s="523" t="s">
        <v>926</v>
      </c>
      <c r="D1327" s="524" t="s">
        <v>2651</v>
      </c>
      <c r="E1327" s="524" t="s">
        <v>3893</v>
      </c>
      <c r="F1327" s="524">
        <v>0.3</v>
      </c>
      <c r="G1327" s="524"/>
      <c r="H1327" s="524"/>
      <c r="I1327" s="524"/>
      <c r="J1327" s="524"/>
      <c r="K1327" s="689">
        <v>46451</v>
      </c>
      <c r="L1327" s="537"/>
    </row>
    <row r="1328" spans="1:12">
      <c r="A1328" s="524">
        <v>1319</v>
      </c>
      <c r="B1328" s="479" t="s">
        <v>4346</v>
      </c>
      <c r="C1328" s="693" t="s">
        <v>488</v>
      </c>
      <c r="D1328" s="694" t="s">
        <v>3537</v>
      </c>
      <c r="E1328" s="694" t="s">
        <v>3750</v>
      </c>
      <c r="F1328" s="694">
        <v>0.15</v>
      </c>
      <c r="G1328" s="524"/>
      <c r="H1328" s="524"/>
      <c r="I1328" s="524"/>
      <c r="J1328" s="524"/>
      <c r="K1328" s="706">
        <v>47352</v>
      </c>
      <c r="L1328" s="537"/>
    </row>
    <row r="1329" spans="1:12">
      <c r="A1329" s="524">
        <v>1320</v>
      </c>
      <c r="B1329" s="478" t="s">
        <v>5011</v>
      </c>
      <c r="C1329" s="693" t="s">
        <v>488</v>
      </c>
      <c r="D1329" s="694" t="s">
        <v>3537</v>
      </c>
      <c r="E1329" s="694" t="s">
        <v>3813</v>
      </c>
      <c r="F1329" s="694">
        <v>0.15</v>
      </c>
      <c r="G1329" s="524"/>
      <c r="H1329" s="524"/>
      <c r="I1329" s="524"/>
      <c r="J1329" s="524"/>
      <c r="K1329" s="689">
        <v>47742</v>
      </c>
      <c r="L1329" s="537"/>
    </row>
    <row r="1330" spans="1:12" ht="26.4">
      <c r="A1330" s="524">
        <v>1321</v>
      </c>
      <c r="B1330" s="414" t="s">
        <v>3556</v>
      </c>
      <c r="C1330" s="523" t="s">
        <v>414</v>
      </c>
      <c r="D1330" s="524" t="s">
        <v>1154</v>
      </c>
      <c r="E1330" s="524" t="s">
        <v>3781</v>
      </c>
      <c r="F1330" s="524">
        <v>1</v>
      </c>
      <c r="G1330" s="524"/>
      <c r="H1330" s="524"/>
      <c r="I1330" s="524"/>
      <c r="J1330" s="524"/>
      <c r="K1330" s="689">
        <v>46609</v>
      </c>
      <c r="L1330" s="537"/>
    </row>
    <row r="1331" spans="1:12" ht="26.4">
      <c r="A1331" s="524">
        <v>1322</v>
      </c>
      <c r="B1331" s="414" t="s">
        <v>2687</v>
      </c>
      <c r="C1331" s="523" t="s">
        <v>2650</v>
      </c>
      <c r="D1331" s="524" t="s">
        <v>2651</v>
      </c>
      <c r="E1331" s="524" t="s">
        <v>4347</v>
      </c>
      <c r="F1331" s="524">
        <v>0.3</v>
      </c>
      <c r="G1331" s="524"/>
      <c r="H1331" s="524"/>
      <c r="I1331" s="524"/>
      <c r="J1331" s="524"/>
      <c r="K1331" s="692">
        <v>44949</v>
      </c>
      <c r="L1331" s="537"/>
    </row>
    <row r="1332" spans="1:12" ht="26.4">
      <c r="A1332" s="524">
        <v>1323</v>
      </c>
      <c r="B1332" s="490" t="s">
        <v>4348</v>
      </c>
      <c r="C1332" s="725" t="s">
        <v>4349</v>
      </c>
      <c r="D1332" s="726" t="s">
        <v>4350</v>
      </c>
      <c r="E1332" s="726" t="s">
        <v>4351</v>
      </c>
      <c r="F1332" s="775" t="s">
        <v>4977</v>
      </c>
      <c r="G1332" s="524"/>
      <c r="H1332" s="524"/>
      <c r="I1332" s="524"/>
      <c r="J1332" s="524"/>
      <c r="K1332" s="689">
        <v>47058</v>
      </c>
      <c r="L1332" s="537"/>
    </row>
    <row r="1333" spans="1:12">
      <c r="A1333" s="524">
        <v>1324</v>
      </c>
      <c r="B1333" s="414" t="s">
        <v>1034</v>
      </c>
      <c r="C1333" s="523" t="s">
        <v>665</v>
      </c>
      <c r="D1333" s="524" t="s">
        <v>1035</v>
      </c>
      <c r="E1333" s="524" t="s">
        <v>3942</v>
      </c>
      <c r="F1333" s="524">
        <v>0.1</v>
      </c>
      <c r="G1333" s="524"/>
      <c r="H1333" s="524"/>
      <c r="I1333" s="524"/>
      <c r="J1333" s="524"/>
      <c r="K1333" s="689">
        <v>46269</v>
      </c>
      <c r="L1333" s="537"/>
    </row>
    <row r="1334" spans="1:12">
      <c r="A1334" s="524">
        <v>1325</v>
      </c>
      <c r="B1334" s="414" t="s">
        <v>2688</v>
      </c>
      <c r="C1334" s="523" t="s">
        <v>396</v>
      </c>
      <c r="D1334" s="524" t="s">
        <v>941</v>
      </c>
      <c r="E1334" s="524" t="s">
        <v>3729</v>
      </c>
      <c r="F1334" s="524">
        <v>1.5</v>
      </c>
      <c r="G1334" s="524"/>
      <c r="H1334" s="524"/>
      <c r="I1334" s="524"/>
      <c r="J1334" s="524"/>
      <c r="K1334" s="689">
        <v>44778</v>
      </c>
      <c r="L1334" s="537"/>
    </row>
    <row r="1335" spans="1:12" ht="39.6">
      <c r="A1335" s="524">
        <v>1326</v>
      </c>
      <c r="B1335" s="414" t="s">
        <v>3234</v>
      </c>
      <c r="C1335" s="523" t="s">
        <v>396</v>
      </c>
      <c r="D1335" s="524" t="s">
        <v>2690</v>
      </c>
      <c r="E1335" s="524" t="s">
        <v>3939</v>
      </c>
      <c r="F1335" s="524">
        <v>1.5</v>
      </c>
      <c r="G1335" s="524"/>
      <c r="H1335" s="524"/>
      <c r="I1335" s="524"/>
      <c r="J1335" s="524"/>
      <c r="K1335" s="689">
        <v>46118</v>
      </c>
      <c r="L1335" s="537"/>
    </row>
    <row r="1336" spans="1:12" ht="26.4">
      <c r="A1336" s="524">
        <v>1327</v>
      </c>
      <c r="B1336" s="414" t="s">
        <v>3557</v>
      </c>
      <c r="C1336" s="523" t="s">
        <v>414</v>
      </c>
      <c r="D1336" s="524" t="s">
        <v>1189</v>
      </c>
      <c r="E1336" s="524" t="s">
        <v>4352</v>
      </c>
      <c r="F1336" s="524">
        <v>0.75</v>
      </c>
      <c r="G1336" s="524"/>
      <c r="H1336" s="524"/>
      <c r="I1336" s="524"/>
      <c r="J1336" s="524"/>
      <c r="K1336" s="689">
        <v>46593</v>
      </c>
      <c r="L1336" s="537"/>
    </row>
    <row r="1337" spans="1:12">
      <c r="A1337" s="524">
        <v>1328</v>
      </c>
      <c r="B1337" s="414" t="s">
        <v>2689</v>
      </c>
      <c r="C1337" s="523" t="s">
        <v>1156</v>
      </c>
      <c r="D1337" s="524" t="s">
        <v>2690</v>
      </c>
      <c r="E1337" s="524" t="s">
        <v>3935</v>
      </c>
      <c r="F1337" s="757" t="s">
        <v>4983</v>
      </c>
      <c r="G1337" s="524"/>
      <c r="H1337" s="524"/>
      <c r="I1337" s="524"/>
      <c r="J1337" s="524"/>
      <c r="K1337" s="689">
        <v>45317</v>
      </c>
      <c r="L1337" s="537"/>
    </row>
    <row r="1338" spans="1:12">
      <c r="A1338" s="524">
        <v>1329</v>
      </c>
      <c r="B1338" s="417" t="s">
        <v>5012</v>
      </c>
      <c r="C1338" s="523" t="s">
        <v>5013</v>
      </c>
      <c r="D1338" s="524" t="s">
        <v>2866</v>
      </c>
      <c r="E1338" s="524" t="s">
        <v>3813</v>
      </c>
      <c r="F1338" s="757" t="s">
        <v>2533</v>
      </c>
      <c r="G1338" s="524"/>
      <c r="H1338" s="524"/>
      <c r="I1338" s="524"/>
      <c r="J1338" s="524"/>
      <c r="K1338" s="689">
        <v>47818</v>
      </c>
      <c r="L1338" s="537"/>
    </row>
    <row r="1339" spans="1:12">
      <c r="A1339" s="524">
        <v>1330</v>
      </c>
      <c r="B1339" s="414" t="s">
        <v>3235</v>
      </c>
      <c r="C1339" s="523" t="s">
        <v>855</v>
      </c>
      <c r="D1339" s="524" t="s">
        <v>856</v>
      </c>
      <c r="E1339" s="524" t="s">
        <v>3750</v>
      </c>
      <c r="F1339" s="524">
        <v>8.0000000000000002E-3</v>
      </c>
      <c r="G1339" s="524"/>
      <c r="H1339" s="524"/>
      <c r="I1339" s="524"/>
      <c r="J1339" s="524"/>
      <c r="K1339" s="689">
        <v>45699</v>
      </c>
      <c r="L1339" s="537"/>
    </row>
    <row r="1340" spans="1:12" ht="66">
      <c r="A1340" s="524">
        <v>1331</v>
      </c>
      <c r="B1340" s="414" t="s">
        <v>3558</v>
      </c>
      <c r="C1340" s="523" t="s">
        <v>896</v>
      </c>
      <c r="D1340" s="524" t="s">
        <v>897</v>
      </c>
      <c r="E1340" s="524" t="s">
        <v>4353</v>
      </c>
      <c r="F1340" s="524">
        <v>1.3</v>
      </c>
      <c r="G1340" s="524"/>
      <c r="H1340" s="524"/>
      <c r="I1340" s="524"/>
      <c r="J1340" s="524"/>
      <c r="K1340" s="689">
        <v>46532</v>
      </c>
      <c r="L1340" s="537"/>
    </row>
    <row r="1341" spans="1:12" ht="26.4">
      <c r="A1341" s="524">
        <v>1332</v>
      </c>
      <c r="B1341" s="414" t="s">
        <v>3236</v>
      </c>
      <c r="C1341" s="523" t="s">
        <v>396</v>
      </c>
      <c r="D1341" s="524" t="s">
        <v>975</v>
      </c>
      <c r="E1341" s="524" t="s">
        <v>3864</v>
      </c>
      <c r="F1341" s="524" t="s">
        <v>3237</v>
      </c>
      <c r="G1341" s="524"/>
      <c r="H1341" s="524"/>
      <c r="I1341" s="524"/>
      <c r="J1341" s="524"/>
      <c r="K1341" s="689">
        <v>46255</v>
      </c>
      <c r="L1341" s="537"/>
    </row>
    <row r="1342" spans="1:12" ht="26.4">
      <c r="A1342" s="524">
        <v>1333</v>
      </c>
      <c r="B1342" s="479" t="s">
        <v>3238</v>
      </c>
      <c r="C1342" s="693" t="s">
        <v>1156</v>
      </c>
      <c r="D1342" s="694" t="s">
        <v>2690</v>
      </c>
      <c r="E1342" s="694" t="s">
        <v>3944</v>
      </c>
      <c r="F1342" s="694">
        <v>1.5</v>
      </c>
      <c r="G1342" s="524"/>
      <c r="H1342" s="524"/>
      <c r="I1342" s="524"/>
      <c r="J1342" s="524"/>
      <c r="K1342" s="689">
        <v>45060</v>
      </c>
      <c r="L1342" s="537"/>
    </row>
    <row r="1343" spans="1:12" ht="52.8">
      <c r="A1343" s="524">
        <v>1334</v>
      </c>
      <c r="B1343" s="414" t="s">
        <v>2691</v>
      </c>
      <c r="C1343" s="523" t="s">
        <v>414</v>
      </c>
      <c r="D1343" s="524" t="s">
        <v>1154</v>
      </c>
      <c r="E1343" s="524" t="s">
        <v>3928</v>
      </c>
      <c r="F1343" s="757" t="s">
        <v>2533</v>
      </c>
      <c r="G1343" s="524"/>
      <c r="H1343" s="524"/>
      <c r="I1343" s="524"/>
      <c r="J1343" s="524"/>
      <c r="K1343" s="689">
        <v>45647</v>
      </c>
      <c r="L1343" s="537"/>
    </row>
    <row r="1344" spans="1:12">
      <c r="A1344" s="524">
        <v>1335</v>
      </c>
      <c r="B1344" s="414" t="s">
        <v>2692</v>
      </c>
      <c r="C1344" s="523" t="s">
        <v>414</v>
      </c>
      <c r="D1344" s="524" t="s">
        <v>1154</v>
      </c>
      <c r="E1344" s="524" t="s">
        <v>3885</v>
      </c>
      <c r="F1344" s="757" t="s">
        <v>2533</v>
      </c>
      <c r="G1344" s="524"/>
      <c r="H1344" s="524"/>
      <c r="I1344" s="524"/>
      <c r="J1344" s="524"/>
      <c r="K1344" s="689">
        <v>45453</v>
      </c>
      <c r="L1344" s="537"/>
    </row>
    <row r="1345" spans="1:12" ht="26.4">
      <c r="A1345" s="524">
        <v>1336</v>
      </c>
      <c r="B1345" s="414" t="s">
        <v>2693</v>
      </c>
      <c r="C1345" s="523" t="s">
        <v>414</v>
      </c>
      <c r="D1345" s="524" t="s">
        <v>1154</v>
      </c>
      <c r="E1345" s="524" t="s">
        <v>3944</v>
      </c>
      <c r="F1345" s="524">
        <v>1</v>
      </c>
      <c r="G1345" s="524"/>
      <c r="H1345" s="524"/>
      <c r="I1345" s="524"/>
      <c r="J1345" s="524"/>
      <c r="K1345" s="689">
        <v>45051</v>
      </c>
      <c r="L1345" s="537"/>
    </row>
    <row r="1346" spans="1:12" ht="26.4">
      <c r="A1346" s="524">
        <v>1337</v>
      </c>
      <c r="B1346" s="479" t="s">
        <v>3559</v>
      </c>
      <c r="C1346" s="693" t="s">
        <v>396</v>
      </c>
      <c r="D1346" s="694" t="s">
        <v>2690</v>
      </c>
      <c r="E1346" s="694" t="s">
        <v>4354</v>
      </c>
      <c r="F1346" s="767" t="s">
        <v>4983</v>
      </c>
      <c r="G1346" s="524"/>
      <c r="H1346" s="524"/>
      <c r="I1346" s="524"/>
      <c r="J1346" s="524"/>
      <c r="K1346" s="689">
        <v>46011</v>
      </c>
      <c r="L1346" s="537"/>
    </row>
    <row r="1347" spans="1:12" ht="26.4">
      <c r="A1347" s="524">
        <v>1338</v>
      </c>
      <c r="B1347" s="417" t="s">
        <v>1155</v>
      </c>
      <c r="C1347" s="523" t="s">
        <v>1156</v>
      </c>
      <c r="D1347" s="524" t="s">
        <v>941</v>
      </c>
      <c r="E1347" s="524" t="s">
        <v>3916</v>
      </c>
      <c r="F1347" s="524">
        <v>1.5</v>
      </c>
      <c r="G1347" s="524"/>
      <c r="H1347" s="524"/>
      <c r="I1347" s="524"/>
      <c r="J1347" s="524"/>
      <c r="K1347" s="689">
        <v>47741</v>
      </c>
      <c r="L1347" s="537"/>
    </row>
    <row r="1348" spans="1:12">
      <c r="A1348" s="524">
        <v>1339</v>
      </c>
      <c r="B1348" s="690" t="s">
        <v>1157</v>
      </c>
      <c r="C1348" s="523" t="s">
        <v>652</v>
      </c>
      <c r="D1348" s="524" t="s">
        <v>1158</v>
      </c>
      <c r="E1348" s="524" t="s">
        <v>3776</v>
      </c>
      <c r="F1348" s="524">
        <v>0.4</v>
      </c>
      <c r="G1348" s="524"/>
      <c r="H1348" s="524"/>
      <c r="I1348" s="524"/>
      <c r="J1348" s="524"/>
      <c r="K1348" s="769">
        <v>47558</v>
      </c>
      <c r="L1348" s="537"/>
    </row>
    <row r="1349" spans="1:12" ht="26.4">
      <c r="A1349" s="524">
        <v>1340</v>
      </c>
      <c r="B1349" s="479" t="s">
        <v>3239</v>
      </c>
      <c r="C1349" s="693" t="s">
        <v>3240</v>
      </c>
      <c r="D1349" s="694" t="s">
        <v>3241</v>
      </c>
      <c r="E1349" s="694" t="s">
        <v>3823</v>
      </c>
      <c r="F1349" s="694">
        <v>0.4</v>
      </c>
      <c r="G1349" s="524"/>
      <c r="H1349" s="524"/>
      <c r="I1349" s="524"/>
      <c r="J1349" s="524"/>
      <c r="K1349" s="689">
        <v>46119</v>
      </c>
      <c r="L1349" s="537"/>
    </row>
    <row r="1350" spans="1:12" ht="26.4">
      <c r="A1350" s="524">
        <v>1341</v>
      </c>
      <c r="B1350" s="479" t="s">
        <v>3560</v>
      </c>
      <c r="C1350" s="693" t="s">
        <v>845</v>
      </c>
      <c r="D1350" s="694" t="s">
        <v>919</v>
      </c>
      <c r="E1350" s="694" t="s">
        <v>3893</v>
      </c>
      <c r="F1350" s="694" t="s">
        <v>3561</v>
      </c>
      <c r="G1350" s="524"/>
      <c r="H1350" s="524"/>
      <c r="I1350" s="524"/>
      <c r="J1350" s="524"/>
      <c r="K1350" s="689">
        <v>46371</v>
      </c>
      <c r="L1350" s="537"/>
    </row>
    <row r="1351" spans="1:12" ht="26.4">
      <c r="A1351" s="524">
        <v>1342</v>
      </c>
      <c r="B1351" s="690" t="s">
        <v>2694</v>
      </c>
      <c r="C1351" s="523" t="s">
        <v>951</v>
      </c>
      <c r="D1351" s="524" t="s">
        <v>892</v>
      </c>
      <c r="E1351" s="524" t="s">
        <v>3719</v>
      </c>
      <c r="F1351" s="524">
        <v>0.15</v>
      </c>
      <c r="G1351" s="524"/>
      <c r="H1351" s="524"/>
      <c r="I1351" s="524"/>
      <c r="J1351" s="524"/>
      <c r="K1351" s="689">
        <v>44989</v>
      </c>
      <c r="L1351" s="537"/>
    </row>
    <row r="1352" spans="1:12">
      <c r="A1352" s="524">
        <v>1343</v>
      </c>
      <c r="B1352" s="414" t="s">
        <v>2695</v>
      </c>
      <c r="C1352" s="523" t="s">
        <v>2696</v>
      </c>
      <c r="D1352" s="524" t="s">
        <v>2697</v>
      </c>
      <c r="E1352" s="524" t="s">
        <v>3776</v>
      </c>
      <c r="F1352" s="524">
        <v>0.75</v>
      </c>
      <c r="G1352" s="524"/>
      <c r="H1352" s="524"/>
      <c r="I1352" s="524"/>
      <c r="J1352" s="524"/>
      <c r="K1352" s="689">
        <v>46495</v>
      </c>
      <c r="L1352" s="537"/>
    </row>
    <row r="1353" spans="1:12">
      <c r="A1353" s="524">
        <v>1344</v>
      </c>
      <c r="B1353" s="417" t="s">
        <v>1131</v>
      </c>
      <c r="C1353" s="523" t="s">
        <v>665</v>
      </c>
      <c r="D1353" s="524" t="s">
        <v>945</v>
      </c>
      <c r="E1353" s="524" t="s">
        <v>3773</v>
      </c>
      <c r="F1353" s="524">
        <v>0.01</v>
      </c>
      <c r="G1353" s="524"/>
      <c r="H1353" s="524"/>
      <c r="I1353" s="524"/>
      <c r="J1353" s="524"/>
      <c r="K1353" s="689">
        <v>44458</v>
      </c>
      <c r="L1353" s="537"/>
    </row>
    <row r="1354" spans="1:12" ht="39.6">
      <c r="A1354" s="524">
        <v>1345</v>
      </c>
      <c r="B1354" s="414" t="s">
        <v>2698</v>
      </c>
      <c r="C1354" s="523" t="s">
        <v>855</v>
      </c>
      <c r="D1354" s="524" t="s">
        <v>856</v>
      </c>
      <c r="E1354" s="524" t="s">
        <v>4355</v>
      </c>
      <c r="F1354" s="524">
        <v>8.0000000000000002E-3</v>
      </c>
      <c r="G1354" s="524"/>
      <c r="H1354" s="524"/>
      <c r="I1354" s="524"/>
      <c r="J1354" s="524"/>
      <c r="K1354" s="689">
        <v>45114</v>
      </c>
      <c r="L1354" s="537"/>
    </row>
    <row r="1355" spans="1:12">
      <c r="A1355" s="524">
        <v>1346</v>
      </c>
      <c r="B1355" s="414" t="s">
        <v>4356</v>
      </c>
      <c r="C1355" s="523" t="s">
        <v>488</v>
      </c>
      <c r="D1355" s="524" t="s">
        <v>877</v>
      </c>
      <c r="E1355" s="524" t="s">
        <v>3714</v>
      </c>
      <c r="F1355" s="524">
        <v>1.5</v>
      </c>
      <c r="G1355" s="524"/>
      <c r="H1355" s="524"/>
      <c r="I1355" s="524"/>
      <c r="J1355" s="524"/>
      <c r="K1355" s="692">
        <v>47463</v>
      </c>
      <c r="L1355" s="537"/>
    </row>
    <row r="1356" spans="1:12" ht="26.4">
      <c r="A1356" s="524">
        <v>1347</v>
      </c>
      <c r="B1356" s="414" t="s">
        <v>2887</v>
      </c>
      <c r="C1356" s="523" t="s">
        <v>860</v>
      </c>
      <c r="D1356" s="524" t="s">
        <v>1213</v>
      </c>
      <c r="E1356" s="524" t="s">
        <v>3777</v>
      </c>
      <c r="F1356" s="524">
        <v>0.6</v>
      </c>
      <c r="G1356" s="524"/>
      <c r="H1356" s="524"/>
      <c r="I1356" s="524"/>
      <c r="J1356" s="524"/>
      <c r="K1356" s="689">
        <v>44838</v>
      </c>
      <c r="L1356" s="537"/>
    </row>
    <row r="1357" spans="1:12" ht="26.4">
      <c r="A1357" s="524">
        <v>1348</v>
      </c>
      <c r="B1357" s="414" t="s">
        <v>2699</v>
      </c>
      <c r="C1357" s="523" t="s">
        <v>488</v>
      </c>
      <c r="D1357" s="524" t="s">
        <v>842</v>
      </c>
      <c r="E1357" s="524" t="s">
        <v>3842</v>
      </c>
      <c r="F1357" s="757" t="s">
        <v>4983</v>
      </c>
      <c r="G1357" s="524"/>
      <c r="H1357" s="524"/>
      <c r="I1357" s="524"/>
      <c r="J1357" s="524"/>
      <c r="K1357" s="692">
        <v>44733</v>
      </c>
      <c r="L1357" s="537"/>
    </row>
    <row r="1358" spans="1:12">
      <c r="A1358" s="524">
        <v>1349</v>
      </c>
      <c r="B1358" s="690" t="s">
        <v>3562</v>
      </c>
      <c r="C1358" s="523" t="s">
        <v>414</v>
      </c>
      <c r="D1358" s="524" t="s">
        <v>1154</v>
      </c>
      <c r="E1358" s="524" t="s">
        <v>4078</v>
      </c>
      <c r="F1358" s="757" t="s">
        <v>2533</v>
      </c>
      <c r="G1358" s="524"/>
      <c r="H1358" s="524"/>
      <c r="I1358" s="524"/>
      <c r="J1358" s="524"/>
      <c r="K1358" s="689">
        <v>46649</v>
      </c>
      <c r="L1358" s="537"/>
    </row>
    <row r="1359" spans="1:12">
      <c r="A1359" s="524">
        <v>1350</v>
      </c>
      <c r="B1359" s="414" t="s">
        <v>2700</v>
      </c>
      <c r="C1359" s="523" t="s">
        <v>405</v>
      </c>
      <c r="D1359" s="524" t="s">
        <v>2701</v>
      </c>
      <c r="E1359" s="524" t="s">
        <v>3801</v>
      </c>
      <c r="F1359" s="524">
        <v>7.4999999999999997E-2</v>
      </c>
      <c r="G1359" s="524"/>
      <c r="H1359" s="524"/>
      <c r="I1359" s="524"/>
      <c r="J1359" s="524"/>
      <c r="K1359" s="689">
        <v>45385</v>
      </c>
      <c r="L1359" s="537"/>
    </row>
    <row r="1360" spans="1:12">
      <c r="A1360" s="524">
        <v>1351</v>
      </c>
      <c r="B1360" s="414" t="s">
        <v>2702</v>
      </c>
      <c r="C1360" s="523" t="s">
        <v>414</v>
      </c>
      <c r="D1360" s="524" t="s">
        <v>1154</v>
      </c>
      <c r="E1360" s="524" t="s">
        <v>3961</v>
      </c>
      <c r="F1360" s="757" t="s">
        <v>2533</v>
      </c>
      <c r="G1360" s="524"/>
      <c r="H1360" s="524"/>
      <c r="I1360" s="524"/>
      <c r="J1360" s="524"/>
      <c r="K1360" s="689">
        <v>45649</v>
      </c>
      <c r="L1360" s="537"/>
    </row>
    <row r="1361" spans="1:12">
      <c r="A1361" s="524">
        <v>1352</v>
      </c>
      <c r="B1361" s="479" t="s">
        <v>3242</v>
      </c>
      <c r="C1361" s="693" t="s">
        <v>414</v>
      </c>
      <c r="D1361" s="694" t="s">
        <v>2841</v>
      </c>
      <c r="E1361" s="694" t="s">
        <v>4357</v>
      </c>
      <c r="F1361" s="694">
        <v>1</v>
      </c>
      <c r="G1361" s="524"/>
      <c r="H1361" s="524"/>
      <c r="I1361" s="524"/>
      <c r="J1361" s="524"/>
      <c r="K1361" s="689">
        <v>45916</v>
      </c>
      <c r="L1361" s="537"/>
    </row>
    <row r="1362" spans="1:12" ht="26.4">
      <c r="A1362" s="524">
        <v>1353</v>
      </c>
      <c r="B1362" s="414" t="s">
        <v>2703</v>
      </c>
      <c r="C1362" s="523" t="s">
        <v>326</v>
      </c>
      <c r="D1362" s="524" t="s">
        <v>1154</v>
      </c>
      <c r="E1362" s="524" t="s">
        <v>4358</v>
      </c>
      <c r="F1362" s="757" t="s">
        <v>5014</v>
      </c>
      <c r="G1362" s="524"/>
      <c r="H1362" s="524"/>
      <c r="I1362" s="524"/>
      <c r="J1362" s="524"/>
      <c r="K1362" s="689">
        <v>45640</v>
      </c>
      <c r="L1362" s="537"/>
    </row>
    <row r="1363" spans="1:12" ht="26.4">
      <c r="A1363" s="524">
        <v>1354</v>
      </c>
      <c r="B1363" s="414" t="s">
        <v>2704</v>
      </c>
      <c r="C1363" s="523" t="s">
        <v>414</v>
      </c>
      <c r="D1363" s="524" t="s">
        <v>1154</v>
      </c>
      <c r="E1363" s="524" t="s">
        <v>4358</v>
      </c>
      <c r="F1363" s="757" t="s">
        <v>2533</v>
      </c>
      <c r="G1363" s="524"/>
      <c r="H1363" s="524"/>
      <c r="I1363" s="524"/>
      <c r="J1363" s="524"/>
      <c r="K1363" s="689">
        <v>45585</v>
      </c>
      <c r="L1363" s="537"/>
    </row>
    <row r="1364" spans="1:12" ht="26.4">
      <c r="A1364" s="524">
        <v>1355</v>
      </c>
      <c r="B1364" s="479" t="s">
        <v>5015</v>
      </c>
      <c r="C1364" s="693" t="s">
        <v>5016</v>
      </c>
      <c r="D1364" s="694" t="s">
        <v>5017</v>
      </c>
      <c r="E1364" s="694" t="s">
        <v>5018</v>
      </c>
      <c r="F1364" s="694">
        <v>0.6</v>
      </c>
      <c r="G1364" s="524"/>
      <c r="H1364" s="524"/>
      <c r="I1364" s="524"/>
      <c r="J1364" s="524"/>
      <c r="K1364" s="689">
        <v>47532</v>
      </c>
      <c r="L1364" s="537"/>
    </row>
    <row r="1365" spans="1:12" ht="26.4">
      <c r="A1365" s="524">
        <v>1356</v>
      </c>
      <c r="B1365" s="414" t="s">
        <v>1159</v>
      </c>
      <c r="C1365" s="523" t="s">
        <v>405</v>
      </c>
      <c r="D1365" s="524" t="s">
        <v>1160</v>
      </c>
      <c r="E1365" s="524" t="s">
        <v>4359</v>
      </c>
      <c r="F1365" s="524">
        <v>7.4999999999999997E-2</v>
      </c>
      <c r="G1365" s="524"/>
      <c r="H1365" s="524"/>
      <c r="I1365" s="524"/>
      <c r="J1365" s="524"/>
      <c r="K1365" s="689">
        <v>45959</v>
      </c>
      <c r="L1365" s="537"/>
    </row>
    <row r="1366" spans="1:12" ht="26.4">
      <c r="A1366" s="524">
        <v>1357</v>
      </c>
      <c r="B1366" s="690" t="s">
        <v>3243</v>
      </c>
      <c r="C1366" s="523" t="s">
        <v>3244</v>
      </c>
      <c r="D1366" s="524" t="s">
        <v>3245</v>
      </c>
      <c r="E1366" s="524" t="s">
        <v>4176</v>
      </c>
      <c r="F1366" s="524">
        <v>1</v>
      </c>
      <c r="G1366" s="524"/>
      <c r="H1366" s="524"/>
      <c r="I1366" s="524"/>
      <c r="J1366" s="524"/>
      <c r="K1366" s="769">
        <v>46255</v>
      </c>
      <c r="L1366" s="537"/>
    </row>
    <row r="1367" spans="1:12" ht="26.4">
      <c r="A1367" s="524">
        <v>1358</v>
      </c>
      <c r="B1367" s="690" t="s">
        <v>1132</v>
      </c>
      <c r="C1367" s="523" t="s">
        <v>1133</v>
      </c>
      <c r="D1367" s="524" t="s">
        <v>1134</v>
      </c>
      <c r="E1367" s="524" t="s">
        <v>4176</v>
      </c>
      <c r="F1367" s="524">
        <v>0.8</v>
      </c>
      <c r="G1367" s="524"/>
      <c r="H1367" s="524"/>
      <c r="I1367" s="524"/>
      <c r="J1367" s="524"/>
      <c r="K1367" s="689">
        <v>45242</v>
      </c>
      <c r="L1367" s="537"/>
    </row>
    <row r="1368" spans="1:12" ht="26.4">
      <c r="A1368" s="524">
        <v>1359</v>
      </c>
      <c r="B1368" s="414" t="s">
        <v>2705</v>
      </c>
      <c r="C1368" s="523" t="s">
        <v>347</v>
      </c>
      <c r="D1368" s="524" t="s">
        <v>1158</v>
      </c>
      <c r="E1368" s="524" t="s">
        <v>4121</v>
      </c>
      <c r="F1368" s="757" t="s">
        <v>2533</v>
      </c>
      <c r="G1368" s="524"/>
      <c r="H1368" s="524"/>
      <c r="I1368" s="524"/>
      <c r="J1368" s="524"/>
      <c r="K1368" s="769">
        <v>45447</v>
      </c>
      <c r="L1368" s="537"/>
    </row>
    <row r="1369" spans="1:12">
      <c r="A1369" s="524">
        <v>1360</v>
      </c>
      <c r="B1369" s="414" t="s">
        <v>4360</v>
      </c>
      <c r="C1369" s="523" t="s">
        <v>665</v>
      </c>
      <c r="D1369" s="524" t="s">
        <v>945</v>
      </c>
      <c r="E1369" s="524" t="s">
        <v>4062</v>
      </c>
      <c r="F1369" s="757" t="s">
        <v>4949</v>
      </c>
      <c r="G1369" s="524"/>
      <c r="H1369" s="524"/>
      <c r="I1369" s="524"/>
      <c r="J1369" s="524"/>
      <c r="K1369" s="689">
        <v>47260</v>
      </c>
      <c r="L1369" s="537"/>
    </row>
    <row r="1370" spans="1:12" ht="26.4">
      <c r="A1370" s="524">
        <v>1361</v>
      </c>
      <c r="B1370" s="414" t="s">
        <v>1161</v>
      </c>
      <c r="C1370" s="523" t="s">
        <v>665</v>
      </c>
      <c r="D1370" s="524" t="s">
        <v>1154</v>
      </c>
      <c r="E1370" s="524" t="s">
        <v>3777</v>
      </c>
      <c r="F1370" s="524">
        <v>0.05</v>
      </c>
      <c r="G1370" s="524"/>
      <c r="H1370" s="524"/>
      <c r="I1370" s="524"/>
      <c r="J1370" s="524"/>
      <c r="K1370" s="689">
        <v>47662</v>
      </c>
      <c r="L1370" s="537"/>
    </row>
    <row r="1371" spans="1:12" ht="26.4">
      <c r="A1371" s="524">
        <v>1362</v>
      </c>
      <c r="B1371" s="417" t="s">
        <v>1163</v>
      </c>
      <c r="C1371" s="523" t="s">
        <v>1164</v>
      </c>
      <c r="D1371" s="524" t="s">
        <v>834</v>
      </c>
      <c r="E1371" s="524" t="s">
        <v>3916</v>
      </c>
      <c r="F1371" s="524">
        <v>0.3</v>
      </c>
      <c r="G1371" s="524"/>
      <c r="H1371" s="524"/>
      <c r="I1371" s="524"/>
      <c r="J1371" s="524"/>
      <c r="K1371" s="692">
        <v>47846</v>
      </c>
      <c r="L1371" s="537"/>
    </row>
    <row r="1372" spans="1:12" ht="26.4">
      <c r="A1372" s="524">
        <v>1363</v>
      </c>
      <c r="B1372" s="417" t="s">
        <v>1165</v>
      </c>
      <c r="C1372" s="523" t="s">
        <v>1166</v>
      </c>
      <c r="D1372" s="524" t="s">
        <v>834</v>
      </c>
      <c r="E1372" s="524" t="s">
        <v>3916</v>
      </c>
      <c r="F1372" s="524">
        <v>0.3</v>
      </c>
      <c r="G1372" s="524"/>
      <c r="H1372" s="524"/>
      <c r="I1372" s="524"/>
      <c r="J1372" s="524"/>
      <c r="K1372" s="689">
        <v>47846</v>
      </c>
      <c r="L1372" s="537"/>
    </row>
    <row r="1373" spans="1:12" ht="26.4">
      <c r="A1373" s="524">
        <v>1364</v>
      </c>
      <c r="B1373" s="417" t="s">
        <v>2706</v>
      </c>
      <c r="C1373" s="523" t="s">
        <v>2707</v>
      </c>
      <c r="D1373" s="524" t="s">
        <v>2708</v>
      </c>
      <c r="E1373" s="524" t="s">
        <v>3749</v>
      </c>
      <c r="F1373" s="524">
        <v>0.8</v>
      </c>
      <c r="G1373" s="524"/>
      <c r="H1373" s="524"/>
      <c r="I1373" s="524"/>
      <c r="J1373" s="524"/>
      <c r="K1373" s="689">
        <v>45769</v>
      </c>
      <c r="L1373" s="537"/>
    </row>
    <row r="1374" spans="1:12" ht="39.6">
      <c r="A1374" s="524">
        <v>1365</v>
      </c>
      <c r="B1374" s="417" t="s">
        <v>2709</v>
      </c>
      <c r="C1374" s="523" t="s">
        <v>318</v>
      </c>
      <c r="D1374" s="524" t="s">
        <v>2710</v>
      </c>
      <c r="E1374" s="524" t="s">
        <v>4361</v>
      </c>
      <c r="F1374" s="524">
        <v>0.4</v>
      </c>
      <c r="G1374" s="524"/>
      <c r="H1374" s="524"/>
      <c r="I1374" s="524"/>
      <c r="J1374" s="524"/>
      <c r="K1374" s="689">
        <v>45738</v>
      </c>
      <c r="L1374" s="537"/>
    </row>
    <row r="1375" spans="1:12" ht="52.8">
      <c r="A1375" s="524">
        <v>1366</v>
      </c>
      <c r="B1375" s="417" t="s">
        <v>2711</v>
      </c>
      <c r="C1375" s="523" t="s">
        <v>2712</v>
      </c>
      <c r="D1375" s="524" t="s">
        <v>2713</v>
      </c>
      <c r="E1375" s="524" t="s">
        <v>4361</v>
      </c>
      <c r="F1375" s="524">
        <v>0.4</v>
      </c>
      <c r="G1375" s="524"/>
      <c r="H1375" s="524"/>
      <c r="I1375" s="524"/>
      <c r="J1375" s="524"/>
      <c r="K1375" s="689">
        <v>45745</v>
      </c>
      <c r="L1375" s="537"/>
    </row>
    <row r="1376" spans="1:12" ht="39.6">
      <c r="A1376" s="524">
        <v>1367</v>
      </c>
      <c r="B1376" s="417" t="s">
        <v>2714</v>
      </c>
      <c r="C1376" s="523" t="s">
        <v>2715</v>
      </c>
      <c r="D1376" s="524" t="s">
        <v>2716</v>
      </c>
      <c r="E1376" s="524" t="s">
        <v>4362</v>
      </c>
      <c r="F1376" s="524">
        <v>0.6</v>
      </c>
      <c r="G1376" s="524"/>
      <c r="H1376" s="524"/>
      <c r="I1376" s="524"/>
      <c r="J1376" s="524"/>
      <c r="K1376" s="689">
        <v>45788</v>
      </c>
      <c r="L1376" s="537"/>
    </row>
    <row r="1377" spans="1:12" ht="26.4">
      <c r="A1377" s="524">
        <v>1368</v>
      </c>
      <c r="B1377" s="414" t="s">
        <v>3563</v>
      </c>
      <c r="C1377" s="523" t="s">
        <v>338</v>
      </c>
      <c r="D1377" s="524" t="s">
        <v>991</v>
      </c>
      <c r="E1377" s="524" t="s">
        <v>3893</v>
      </c>
      <c r="F1377" s="524">
        <v>0.03</v>
      </c>
      <c r="G1377" s="524"/>
      <c r="H1377" s="524"/>
      <c r="I1377" s="524"/>
      <c r="J1377" s="524"/>
      <c r="K1377" s="689">
        <v>46732</v>
      </c>
      <c r="L1377" s="537"/>
    </row>
    <row r="1378" spans="1:12" ht="26.4">
      <c r="A1378" s="524">
        <v>1369</v>
      </c>
      <c r="B1378" s="414" t="s">
        <v>2717</v>
      </c>
      <c r="C1378" s="523" t="s">
        <v>2718</v>
      </c>
      <c r="D1378" s="524" t="s">
        <v>2719</v>
      </c>
      <c r="E1378" s="524" t="s">
        <v>4260</v>
      </c>
      <c r="F1378" s="524">
        <v>0.4</v>
      </c>
      <c r="G1378" s="524"/>
      <c r="H1378" s="524"/>
      <c r="I1378" s="524"/>
      <c r="J1378" s="524"/>
      <c r="K1378" s="689">
        <v>45592</v>
      </c>
      <c r="L1378" s="537"/>
    </row>
    <row r="1379" spans="1:12" ht="26.4">
      <c r="A1379" s="524">
        <v>1370</v>
      </c>
      <c r="B1379" s="414" t="s">
        <v>1170</v>
      </c>
      <c r="C1379" s="523" t="s">
        <v>488</v>
      </c>
      <c r="D1379" s="524" t="s">
        <v>892</v>
      </c>
      <c r="E1379" s="524" t="s">
        <v>4363</v>
      </c>
      <c r="F1379" s="524">
        <v>0.15</v>
      </c>
      <c r="G1379" s="524"/>
      <c r="H1379" s="524"/>
      <c r="I1379" s="524"/>
      <c r="J1379" s="524"/>
      <c r="K1379" s="689">
        <v>47734</v>
      </c>
      <c r="L1379" s="537"/>
    </row>
    <row r="1380" spans="1:12" ht="39.6">
      <c r="A1380" s="524">
        <v>1371</v>
      </c>
      <c r="B1380" s="414" t="s">
        <v>3564</v>
      </c>
      <c r="C1380" s="523" t="s">
        <v>923</v>
      </c>
      <c r="D1380" s="524" t="s">
        <v>924</v>
      </c>
      <c r="E1380" s="524" t="s">
        <v>4364</v>
      </c>
      <c r="F1380" s="524">
        <v>0.5</v>
      </c>
      <c r="G1380" s="524"/>
      <c r="H1380" s="524"/>
      <c r="I1380" s="524"/>
      <c r="J1380" s="524"/>
      <c r="K1380" s="689">
        <v>46483</v>
      </c>
      <c r="L1380" s="537"/>
    </row>
    <row r="1381" spans="1:12" ht="39.6">
      <c r="A1381" s="524">
        <v>1372</v>
      </c>
      <c r="B1381" s="490" t="s">
        <v>4365</v>
      </c>
      <c r="C1381" s="725" t="s">
        <v>326</v>
      </c>
      <c r="D1381" s="726" t="s">
        <v>4366</v>
      </c>
      <c r="E1381" s="726" t="s">
        <v>4367</v>
      </c>
      <c r="F1381" s="726">
        <v>1</v>
      </c>
      <c r="G1381" s="524"/>
      <c r="H1381" s="524"/>
      <c r="I1381" s="524"/>
      <c r="J1381" s="524"/>
      <c r="K1381" s="689">
        <v>47259</v>
      </c>
      <c r="L1381" s="537"/>
    </row>
    <row r="1382" spans="1:12" ht="39.6">
      <c r="A1382" s="524">
        <v>1373</v>
      </c>
      <c r="B1382" s="417" t="s">
        <v>2720</v>
      </c>
      <c r="C1382" s="523" t="s">
        <v>2721</v>
      </c>
      <c r="D1382" s="524" t="s">
        <v>2722</v>
      </c>
      <c r="E1382" s="524" t="s">
        <v>3719</v>
      </c>
      <c r="F1382" s="524">
        <v>0.4</v>
      </c>
      <c r="G1382" s="524"/>
      <c r="H1382" s="524"/>
      <c r="I1382" s="524"/>
      <c r="J1382" s="524"/>
      <c r="K1382" s="689">
        <v>46451</v>
      </c>
      <c r="L1382" s="537"/>
    </row>
    <row r="1383" spans="1:12" ht="26.4">
      <c r="A1383" s="524">
        <v>1374</v>
      </c>
      <c r="B1383" s="417" t="s">
        <v>2723</v>
      </c>
      <c r="C1383" s="523" t="s">
        <v>923</v>
      </c>
      <c r="D1383" s="524" t="s">
        <v>924</v>
      </c>
      <c r="E1383" s="524" t="s">
        <v>3849</v>
      </c>
      <c r="F1383" s="524">
        <v>0.5</v>
      </c>
      <c r="G1383" s="524"/>
      <c r="H1383" s="524"/>
      <c r="I1383" s="524"/>
      <c r="J1383" s="524"/>
      <c r="K1383" s="689">
        <v>45255</v>
      </c>
      <c r="L1383" s="537"/>
    </row>
    <row r="1384" spans="1:12" ht="26.4">
      <c r="A1384" s="524">
        <v>1375</v>
      </c>
      <c r="B1384" s="417" t="s">
        <v>5019</v>
      </c>
      <c r="C1384" s="523" t="s">
        <v>5020</v>
      </c>
      <c r="D1384" s="524" t="s">
        <v>2559</v>
      </c>
      <c r="E1384" s="524" t="s">
        <v>3719</v>
      </c>
      <c r="F1384" s="524">
        <v>2</v>
      </c>
      <c r="G1384" s="524"/>
      <c r="H1384" s="524"/>
      <c r="I1384" s="524"/>
      <c r="J1384" s="524"/>
      <c r="K1384" s="689">
        <v>47596</v>
      </c>
      <c r="L1384" s="537"/>
    </row>
    <row r="1385" spans="1:12" ht="39.6">
      <c r="A1385" s="524">
        <v>1376</v>
      </c>
      <c r="B1385" s="417" t="s">
        <v>2724</v>
      </c>
      <c r="C1385" s="523" t="s">
        <v>1172</v>
      </c>
      <c r="D1385" s="524" t="s">
        <v>1158</v>
      </c>
      <c r="E1385" s="524" t="s">
        <v>4071</v>
      </c>
      <c r="F1385" s="757" t="s">
        <v>2725</v>
      </c>
      <c r="G1385" s="524"/>
      <c r="H1385" s="524"/>
      <c r="I1385" s="524"/>
      <c r="J1385" s="524"/>
      <c r="K1385" s="769">
        <v>45560</v>
      </c>
      <c r="L1385" s="537"/>
    </row>
    <row r="1386" spans="1:12" ht="26.4">
      <c r="A1386" s="524">
        <v>1377</v>
      </c>
      <c r="B1386" s="417" t="s">
        <v>2726</v>
      </c>
      <c r="C1386" s="523" t="s">
        <v>2727</v>
      </c>
      <c r="D1386" s="524" t="s">
        <v>834</v>
      </c>
      <c r="E1386" s="524" t="s">
        <v>3719</v>
      </c>
      <c r="F1386" s="524">
        <v>0.8</v>
      </c>
      <c r="G1386" s="524"/>
      <c r="H1386" s="524"/>
      <c r="I1386" s="524"/>
      <c r="J1386" s="524"/>
      <c r="K1386" s="769">
        <v>45745</v>
      </c>
      <c r="L1386" s="537"/>
    </row>
    <row r="1387" spans="1:12" ht="26.4">
      <c r="A1387" s="524">
        <v>1378</v>
      </c>
      <c r="B1387" s="417" t="s">
        <v>2728</v>
      </c>
      <c r="C1387" s="523" t="s">
        <v>984</v>
      </c>
      <c r="D1387" s="524" t="s">
        <v>834</v>
      </c>
      <c r="E1387" s="524" t="s">
        <v>4368</v>
      </c>
      <c r="F1387" s="524">
        <v>0.4</v>
      </c>
      <c r="G1387" s="524"/>
      <c r="H1387" s="524"/>
      <c r="I1387" s="524"/>
      <c r="J1387" s="524"/>
      <c r="K1387" s="689">
        <v>45384</v>
      </c>
      <c r="L1387" s="537"/>
    </row>
    <row r="1388" spans="1:12" ht="52.8">
      <c r="A1388" s="524">
        <v>1379</v>
      </c>
      <c r="B1388" s="414" t="s">
        <v>2729</v>
      </c>
      <c r="C1388" s="523" t="s">
        <v>2730</v>
      </c>
      <c r="D1388" s="524" t="s">
        <v>2731</v>
      </c>
      <c r="E1388" s="524" t="s">
        <v>4369</v>
      </c>
      <c r="F1388" s="524">
        <v>0.4</v>
      </c>
      <c r="G1388" s="524"/>
      <c r="H1388" s="524"/>
      <c r="I1388" s="524"/>
      <c r="J1388" s="524"/>
      <c r="K1388" s="689">
        <v>45279</v>
      </c>
      <c r="L1388" s="537"/>
    </row>
    <row r="1389" spans="1:12" ht="39.6">
      <c r="A1389" s="524">
        <v>1380</v>
      </c>
      <c r="B1389" s="414" t="s">
        <v>5021</v>
      </c>
      <c r="C1389" s="523" t="s">
        <v>5022</v>
      </c>
      <c r="D1389" s="524" t="s">
        <v>1185</v>
      </c>
      <c r="E1389" s="524" t="s">
        <v>4740</v>
      </c>
      <c r="F1389" s="524">
        <v>0.4</v>
      </c>
      <c r="G1389" s="524"/>
      <c r="H1389" s="524"/>
      <c r="I1389" s="524"/>
      <c r="J1389" s="524"/>
      <c r="K1389" s="692">
        <v>47818</v>
      </c>
      <c r="L1389" s="537"/>
    </row>
    <row r="1390" spans="1:12" ht="39.6">
      <c r="A1390" s="524">
        <v>1381</v>
      </c>
      <c r="B1390" s="414" t="s">
        <v>1171</v>
      </c>
      <c r="C1390" s="523" t="s">
        <v>414</v>
      </c>
      <c r="D1390" s="524" t="s">
        <v>875</v>
      </c>
      <c r="E1390" s="524" t="s">
        <v>3964</v>
      </c>
      <c r="F1390" s="524">
        <v>0.75</v>
      </c>
      <c r="G1390" s="524"/>
      <c r="H1390" s="524"/>
      <c r="I1390" s="524"/>
      <c r="J1390" s="524"/>
      <c r="K1390" s="689">
        <v>45002</v>
      </c>
      <c r="L1390" s="537"/>
    </row>
    <row r="1391" spans="1:12">
      <c r="A1391" s="524">
        <v>1382</v>
      </c>
      <c r="B1391" s="690" t="s">
        <v>2732</v>
      </c>
      <c r="C1391" s="523" t="s">
        <v>794</v>
      </c>
      <c r="D1391" s="524" t="s">
        <v>1189</v>
      </c>
      <c r="E1391" s="524" t="s">
        <v>3776</v>
      </c>
      <c r="F1391" s="524">
        <v>0.25</v>
      </c>
      <c r="G1391" s="524"/>
      <c r="H1391" s="524"/>
      <c r="I1391" s="524"/>
      <c r="J1391" s="524"/>
      <c r="K1391" s="689">
        <v>45402</v>
      </c>
      <c r="L1391" s="537"/>
    </row>
    <row r="1392" spans="1:12" ht="26.4">
      <c r="A1392" s="524">
        <v>1383</v>
      </c>
      <c r="B1392" s="417" t="s">
        <v>4370</v>
      </c>
      <c r="C1392" s="523" t="s">
        <v>4371</v>
      </c>
      <c r="D1392" s="524" t="s">
        <v>988</v>
      </c>
      <c r="E1392" s="524" t="s">
        <v>3813</v>
      </c>
      <c r="F1392" s="524">
        <v>0.03</v>
      </c>
      <c r="G1392" s="524"/>
      <c r="H1392" s="524"/>
      <c r="I1392" s="524"/>
      <c r="J1392" s="524"/>
      <c r="K1392" s="689">
        <v>47441</v>
      </c>
      <c r="L1392" s="537"/>
    </row>
    <row r="1393" spans="1:12">
      <c r="A1393" s="524">
        <v>1384</v>
      </c>
      <c r="B1393" s="414" t="s">
        <v>2733</v>
      </c>
      <c r="C1393" s="523" t="s">
        <v>2734</v>
      </c>
      <c r="D1393" s="524" t="s">
        <v>1001</v>
      </c>
      <c r="E1393" s="524" t="s">
        <v>4372</v>
      </c>
      <c r="F1393" s="524">
        <v>2.2999999999999998</v>
      </c>
      <c r="G1393" s="524"/>
      <c r="H1393" s="524"/>
      <c r="I1393" s="524"/>
      <c r="J1393" s="524"/>
      <c r="K1393" s="689">
        <v>44675</v>
      </c>
      <c r="L1393" s="537"/>
    </row>
    <row r="1394" spans="1:12" ht="26.4">
      <c r="A1394" s="524">
        <v>1385</v>
      </c>
      <c r="B1394" s="690" t="s">
        <v>1173</v>
      </c>
      <c r="C1394" s="523" t="s">
        <v>966</v>
      </c>
      <c r="D1394" s="524" t="s">
        <v>918</v>
      </c>
      <c r="E1394" s="524" t="s">
        <v>4373</v>
      </c>
      <c r="F1394" s="524">
        <v>0.5</v>
      </c>
      <c r="G1394" s="524"/>
      <c r="H1394" s="524"/>
      <c r="I1394" s="524"/>
      <c r="J1394" s="524"/>
      <c r="K1394" s="689">
        <v>47384</v>
      </c>
      <c r="L1394" s="537"/>
    </row>
    <row r="1395" spans="1:12">
      <c r="A1395" s="524">
        <v>1386</v>
      </c>
      <c r="B1395" s="414" t="s">
        <v>1174</v>
      </c>
      <c r="C1395" s="523" t="s">
        <v>665</v>
      </c>
      <c r="D1395" s="524" t="s">
        <v>1175</v>
      </c>
      <c r="E1395" s="524" t="s">
        <v>3706</v>
      </c>
      <c r="F1395" s="524">
        <v>15</v>
      </c>
      <c r="G1395" s="524"/>
      <c r="H1395" s="524"/>
      <c r="I1395" s="524"/>
      <c r="J1395" s="524"/>
      <c r="K1395" s="689">
        <v>47306</v>
      </c>
      <c r="L1395" s="537"/>
    </row>
    <row r="1396" spans="1:12" ht="26.4">
      <c r="A1396" s="524">
        <v>1387</v>
      </c>
      <c r="B1396" s="417" t="s">
        <v>4374</v>
      </c>
      <c r="C1396" s="523" t="s">
        <v>4375</v>
      </c>
      <c r="D1396" s="524" t="s">
        <v>4376</v>
      </c>
      <c r="E1396" s="524" t="s">
        <v>3736</v>
      </c>
      <c r="F1396" s="524">
        <v>0.25</v>
      </c>
      <c r="G1396" s="524"/>
      <c r="H1396" s="524"/>
      <c r="I1396" s="524"/>
      <c r="J1396" s="524"/>
      <c r="K1396" s="692">
        <v>47316</v>
      </c>
      <c r="L1396" s="537"/>
    </row>
    <row r="1397" spans="1:12" ht="26.4">
      <c r="A1397" s="524">
        <v>1388</v>
      </c>
      <c r="B1397" s="414" t="s">
        <v>1176</v>
      </c>
      <c r="C1397" s="523" t="s">
        <v>841</v>
      </c>
      <c r="D1397" s="524" t="s">
        <v>842</v>
      </c>
      <c r="E1397" s="524" t="s">
        <v>4377</v>
      </c>
      <c r="F1397" s="524">
        <v>2</v>
      </c>
      <c r="G1397" s="524"/>
      <c r="H1397" s="524"/>
      <c r="I1397" s="524"/>
      <c r="J1397" s="524"/>
      <c r="K1397" s="689">
        <v>44778</v>
      </c>
      <c r="L1397" s="537"/>
    </row>
    <row r="1398" spans="1:12">
      <c r="A1398" s="524">
        <v>1389</v>
      </c>
      <c r="B1398" s="690" t="s">
        <v>1177</v>
      </c>
      <c r="C1398" s="523" t="s">
        <v>1156</v>
      </c>
      <c r="D1398" s="524" t="s">
        <v>941</v>
      </c>
      <c r="E1398" s="524" t="s">
        <v>3773</v>
      </c>
      <c r="F1398" s="524">
        <v>1.5</v>
      </c>
      <c r="G1398" s="524"/>
      <c r="H1398" s="524"/>
      <c r="I1398" s="524"/>
      <c r="J1398" s="524"/>
      <c r="K1398" s="689">
        <v>46718</v>
      </c>
      <c r="L1398" s="537"/>
    </row>
    <row r="1399" spans="1:12">
      <c r="A1399" s="524">
        <v>1390</v>
      </c>
      <c r="B1399" s="690" t="s">
        <v>1178</v>
      </c>
      <c r="C1399" s="523" t="s">
        <v>1179</v>
      </c>
      <c r="D1399" s="524" t="s">
        <v>1180</v>
      </c>
      <c r="E1399" s="524" t="s">
        <v>3815</v>
      </c>
      <c r="F1399" s="524">
        <v>2.5</v>
      </c>
      <c r="G1399" s="524"/>
      <c r="H1399" s="524"/>
      <c r="I1399" s="524"/>
      <c r="J1399" s="524"/>
      <c r="K1399" s="689">
        <v>46727</v>
      </c>
      <c r="L1399" s="537"/>
    </row>
    <row r="1400" spans="1:12" ht="26.4">
      <c r="A1400" s="524">
        <v>1391</v>
      </c>
      <c r="B1400" s="690" t="s">
        <v>5023</v>
      </c>
      <c r="C1400" s="523" t="s">
        <v>473</v>
      </c>
      <c r="D1400" s="524" t="s">
        <v>853</v>
      </c>
      <c r="E1400" s="524" t="s">
        <v>4926</v>
      </c>
      <c r="F1400" s="524">
        <v>0.5</v>
      </c>
      <c r="G1400" s="524"/>
      <c r="H1400" s="524"/>
      <c r="I1400" s="524"/>
      <c r="J1400" s="524"/>
      <c r="K1400" s="689">
        <v>47771</v>
      </c>
      <c r="L1400" s="537"/>
    </row>
    <row r="1401" spans="1:12" ht="26.4">
      <c r="A1401" s="524">
        <v>1392</v>
      </c>
      <c r="B1401" s="414" t="s">
        <v>1181</v>
      </c>
      <c r="C1401" s="523" t="s">
        <v>338</v>
      </c>
      <c r="D1401" s="524" t="s">
        <v>1182</v>
      </c>
      <c r="E1401" s="524" t="s">
        <v>4378</v>
      </c>
      <c r="F1401" s="524">
        <v>0.08</v>
      </c>
      <c r="G1401" s="524"/>
      <c r="H1401" s="524"/>
      <c r="I1401" s="524"/>
      <c r="J1401" s="524"/>
      <c r="K1401" s="689">
        <v>45138</v>
      </c>
      <c r="L1401" s="537"/>
    </row>
    <row r="1402" spans="1:12">
      <c r="A1402" s="524">
        <v>1393</v>
      </c>
      <c r="B1402" s="417" t="s">
        <v>5024</v>
      </c>
      <c r="C1402" s="523" t="s">
        <v>665</v>
      </c>
      <c r="D1402" s="524" t="s">
        <v>5025</v>
      </c>
      <c r="E1402" s="524" t="s">
        <v>3776</v>
      </c>
      <c r="F1402" s="524">
        <v>1.4999999999999999E-2</v>
      </c>
      <c r="G1402" s="524"/>
      <c r="H1402" s="524"/>
      <c r="I1402" s="524"/>
      <c r="J1402" s="524"/>
      <c r="K1402" s="689">
        <v>47592</v>
      </c>
      <c r="L1402" s="537"/>
    </row>
    <row r="1403" spans="1:12" ht="26.4">
      <c r="A1403" s="524">
        <v>1394</v>
      </c>
      <c r="B1403" s="417" t="s">
        <v>2735</v>
      </c>
      <c r="C1403" s="523" t="s">
        <v>2736</v>
      </c>
      <c r="D1403" s="524" t="s">
        <v>2685</v>
      </c>
      <c r="E1403" s="524" t="s">
        <v>3773</v>
      </c>
      <c r="F1403" s="524">
        <v>0.01</v>
      </c>
      <c r="G1403" s="524"/>
      <c r="H1403" s="524"/>
      <c r="I1403" s="524"/>
      <c r="J1403" s="524"/>
      <c r="K1403" s="689">
        <v>44652</v>
      </c>
      <c r="L1403" s="537"/>
    </row>
    <row r="1404" spans="1:12" ht="26.4">
      <c r="A1404" s="524">
        <v>1395</v>
      </c>
      <c r="B1404" s="414" t="s">
        <v>5026</v>
      </c>
      <c r="C1404" s="523" t="s">
        <v>3570</v>
      </c>
      <c r="D1404" s="524" t="s">
        <v>2719</v>
      </c>
      <c r="E1404" s="524" t="s">
        <v>4110</v>
      </c>
      <c r="F1404" s="524">
        <v>0.4</v>
      </c>
      <c r="G1404" s="524"/>
      <c r="H1404" s="524"/>
      <c r="I1404" s="524"/>
      <c r="J1404" s="524"/>
      <c r="K1404" s="689">
        <v>47796</v>
      </c>
      <c r="L1404" s="537"/>
    </row>
    <row r="1405" spans="1:12" ht="26.4">
      <c r="A1405" s="524">
        <v>1396</v>
      </c>
      <c r="B1405" s="479" t="s">
        <v>4379</v>
      </c>
      <c r="C1405" s="693" t="s">
        <v>994</v>
      </c>
      <c r="D1405" s="694" t="s">
        <v>1010</v>
      </c>
      <c r="E1405" s="694" t="s">
        <v>4242</v>
      </c>
      <c r="F1405" s="694">
        <v>2</v>
      </c>
      <c r="G1405" s="524"/>
      <c r="H1405" s="524"/>
      <c r="I1405" s="524"/>
      <c r="J1405" s="524"/>
      <c r="K1405" s="689">
        <v>45858</v>
      </c>
      <c r="L1405" s="537"/>
    </row>
    <row r="1406" spans="1:12" ht="26.4">
      <c r="A1406" s="524">
        <v>1397</v>
      </c>
      <c r="B1406" s="414" t="s">
        <v>3565</v>
      </c>
      <c r="C1406" s="523" t="s">
        <v>3566</v>
      </c>
      <c r="D1406" s="524" t="s">
        <v>2738</v>
      </c>
      <c r="E1406" s="524" t="s">
        <v>4380</v>
      </c>
      <c r="F1406" s="524">
        <v>0.6</v>
      </c>
      <c r="G1406" s="524"/>
      <c r="H1406" s="524"/>
      <c r="I1406" s="524"/>
      <c r="J1406" s="524"/>
      <c r="K1406" s="689">
        <v>46462</v>
      </c>
      <c r="L1406" s="537"/>
    </row>
    <row r="1407" spans="1:12" ht="26.4">
      <c r="A1407" s="524">
        <v>1398</v>
      </c>
      <c r="B1407" s="414" t="s">
        <v>2737</v>
      </c>
      <c r="C1407" s="523" t="s">
        <v>984</v>
      </c>
      <c r="D1407" s="524" t="s">
        <v>2738</v>
      </c>
      <c r="E1407" s="524" t="s">
        <v>4380</v>
      </c>
      <c r="F1407" s="524">
        <v>0.4</v>
      </c>
      <c r="G1407" s="524"/>
      <c r="H1407" s="524"/>
      <c r="I1407" s="524"/>
      <c r="J1407" s="524"/>
      <c r="K1407" s="689">
        <v>45289</v>
      </c>
      <c r="L1407" s="537"/>
    </row>
    <row r="1408" spans="1:12" ht="39.6">
      <c r="A1408" s="524">
        <v>1399</v>
      </c>
      <c r="B1408" s="479" t="s">
        <v>3567</v>
      </c>
      <c r="C1408" s="693" t="s">
        <v>3568</v>
      </c>
      <c r="D1408" s="694" t="s">
        <v>2719</v>
      </c>
      <c r="E1408" s="694" t="s">
        <v>4381</v>
      </c>
      <c r="F1408" s="694">
        <v>0.4</v>
      </c>
      <c r="G1408" s="524"/>
      <c r="H1408" s="524"/>
      <c r="I1408" s="524"/>
      <c r="J1408" s="524"/>
      <c r="K1408" s="689">
        <v>45857</v>
      </c>
      <c r="L1408" s="537"/>
    </row>
    <row r="1409" spans="1:12" ht="26.4">
      <c r="A1409" s="524">
        <v>1400</v>
      </c>
      <c r="B1409" s="414" t="s">
        <v>3246</v>
      </c>
      <c r="C1409" s="523" t="s">
        <v>338</v>
      </c>
      <c r="D1409" s="524" t="s">
        <v>996</v>
      </c>
      <c r="E1409" s="524" t="s">
        <v>3823</v>
      </c>
      <c r="F1409" s="524" t="s">
        <v>5027</v>
      </c>
      <c r="G1409" s="524"/>
      <c r="H1409" s="524"/>
      <c r="I1409" s="524"/>
      <c r="J1409" s="524"/>
      <c r="K1409" s="692">
        <v>46089</v>
      </c>
      <c r="L1409" s="537"/>
    </row>
    <row r="1410" spans="1:12" ht="52.8">
      <c r="A1410" s="524">
        <v>1401</v>
      </c>
      <c r="B1410" s="414" t="s">
        <v>5028</v>
      </c>
      <c r="C1410" s="523" t="s">
        <v>5029</v>
      </c>
      <c r="D1410" s="524" t="s">
        <v>5030</v>
      </c>
      <c r="E1410" s="524" t="s">
        <v>5031</v>
      </c>
      <c r="F1410" s="524">
        <v>0.5</v>
      </c>
      <c r="G1410" s="524"/>
      <c r="H1410" s="524"/>
      <c r="I1410" s="524"/>
      <c r="J1410" s="524"/>
      <c r="K1410" s="689">
        <v>47652</v>
      </c>
      <c r="L1410" s="537"/>
    </row>
    <row r="1411" spans="1:12" ht="26.4">
      <c r="A1411" s="524">
        <v>1402</v>
      </c>
      <c r="B1411" s="690" t="s">
        <v>1183</v>
      </c>
      <c r="C1411" s="523" t="s">
        <v>1184</v>
      </c>
      <c r="D1411" s="524" t="s">
        <v>1185</v>
      </c>
      <c r="E1411" s="524" t="s">
        <v>4382</v>
      </c>
      <c r="F1411" s="524">
        <v>0.4</v>
      </c>
      <c r="G1411" s="524"/>
      <c r="H1411" s="524"/>
      <c r="I1411" s="524"/>
      <c r="J1411" s="524"/>
      <c r="K1411" s="689">
        <v>47188</v>
      </c>
      <c r="L1411" s="537"/>
    </row>
    <row r="1412" spans="1:12" ht="26.4">
      <c r="A1412" s="524">
        <v>1403</v>
      </c>
      <c r="B1412" s="517" t="s">
        <v>3569</v>
      </c>
      <c r="C1412" s="693" t="s">
        <v>3570</v>
      </c>
      <c r="D1412" s="694" t="s">
        <v>1185</v>
      </c>
      <c r="E1412" s="694" t="s">
        <v>4383</v>
      </c>
      <c r="F1412" s="694">
        <v>0.4</v>
      </c>
      <c r="G1412" s="524"/>
      <c r="H1412" s="524"/>
      <c r="I1412" s="524"/>
      <c r="J1412" s="524"/>
      <c r="K1412" s="689">
        <v>46451</v>
      </c>
      <c r="L1412" s="537"/>
    </row>
    <row r="1413" spans="1:12" ht="26.4">
      <c r="A1413" s="524">
        <v>1404</v>
      </c>
      <c r="B1413" s="417" t="s">
        <v>2739</v>
      </c>
      <c r="C1413" s="523" t="s">
        <v>2740</v>
      </c>
      <c r="D1413" s="524" t="s">
        <v>1185</v>
      </c>
      <c r="E1413" s="524" t="s">
        <v>3916</v>
      </c>
      <c r="F1413" s="524">
        <v>0.4</v>
      </c>
      <c r="G1413" s="524"/>
      <c r="H1413" s="524"/>
      <c r="I1413" s="524"/>
      <c r="J1413" s="524"/>
      <c r="K1413" s="689">
        <v>45476</v>
      </c>
      <c r="L1413" s="537"/>
    </row>
    <row r="1414" spans="1:12" ht="26.4">
      <c r="A1414" s="524">
        <v>1405</v>
      </c>
      <c r="B1414" s="417" t="s">
        <v>2741</v>
      </c>
      <c r="C1414" s="523" t="s">
        <v>2742</v>
      </c>
      <c r="D1414" s="524" t="s">
        <v>2743</v>
      </c>
      <c r="E1414" s="524" t="s">
        <v>3736</v>
      </c>
      <c r="F1414" s="524">
        <v>0.6</v>
      </c>
      <c r="G1414" s="524"/>
      <c r="H1414" s="524"/>
      <c r="I1414" s="524"/>
      <c r="J1414" s="524"/>
      <c r="K1414" s="692">
        <v>45566</v>
      </c>
      <c r="L1414" s="537"/>
    </row>
    <row r="1415" spans="1:12" ht="26.4">
      <c r="A1415" s="524">
        <v>1406</v>
      </c>
      <c r="B1415" s="414" t="s">
        <v>1186</v>
      </c>
      <c r="C1415" s="523" t="s">
        <v>414</v>
      </c>
      <c r="D1415" s="524" t="s">
        <v>1154</v>
      </c>
      <c r="E1415" s="524" t="s">
        <v>3918</v>
      </c>
      <c r="F1415" s="524">
        <v>1</v>
      </c>
      <c r="G1415" s="524"/>
      <c r="H1415" s="524"/>
      <c r="I1415" s="524"/>
      <c r="J1415" s="524"/>
      <c r="K1415" s="689">
        <v>47734</v>
      </c>
      <c r="L1415" s="537"/>
    </row>
    <row r="1416" spans="1:12" ht="26.4">
      <c r="A1416" s="524">
        <v>1407</v>
      </c>
      <c r="B1416" s="690" t="s">
        <v>2744</v>
      </c>
      <c r="C1416" s="523" t="s">
        <v>2745</v>
      </c>
      <c r="D1416" s="524" t="s">
        <v>1185</v>
      </c>
      <c r="E1416" s="524" t="s">
        <v>3714</v>
      </c>
      <c r="F1416" s="524">
        <v>0.4</v>
      </c>
      <c r="G1416" s="524"/>
      <c r="H1416" s="524"/>
      <c r="I1416" s="524"/>
      <c r="J1416" s="524"/>
      <c r="K1416" s="689">
        <v>45815</v>
      </c>
      <c r="L1416" s="537"/>
    </row>
    <row r="1417" spans="1:12" ht="52.8">
      <c r="A1417" s="524">
        <v>1408</v>
      </c>
      <c r="B1417" s="414" t="s">
        <v>4384</v>
      </c>
      <c r="C1417" s="523" t="s">
        <v>1245</v>
      </c>
      <c r="D1417" s="524" t="s">
        <v>2747</v>
      </c>
      <c r="E1417" s="524" t="s">
        <v>4385</v>
      </c>
      <c r="F1417" s="524">
        <v>2</v>
      </c>
      <c r="G1417" s="524"/>
      <c r="H1417" s="524"/>
      <c r="I1417" s="524"/>
      <c r="J1417" s="524"/>
      <c r="K1417" s="689">
        <v>47299</v>
      </c>
      <c r="L1417" s="537"/>
    </row>
    <row r="1418" spans="1:12" ht="52.8">
      <c r="A1418" s="524">
        <v>1409</v>
      </c>
      <c r="B1418" s="414" t="s">
        <v>3571</v>
      </c>
      <c r="C1418" s="523" t="s">
        <v>318</v>
      </c>
      <c r="D1418" s="524" t="s">
        <v>1010</v>
      </c>
      <c r="E1418" s="524" t="s">
        <v>3928</v>
      </c>
      <c r="F1418" s="524">
        <v>2</v>
      </c>
      <c r="G1418" s="524"/>
      <c r="H1418" s="524"/>
      <c r="I1418" s="524"/>
      <c r="J1418" s="524"/>
      <c r="K1418" s="689">
        <v>46488</v>
      </c>
      <c r="L1418" s="537"/>
    </row>
    <row r="1419" spans="1:12" ht="26.4">
      <c r="A1419" s="524">
        <v>1410</v>
      </c>
      <c r="B1419" s="690" t="s">
        <v>5032</v>
      </c>
      <c r="C1419" s="523" t="s">
        <v>318</v>
      </c>
      <c r="D1419" s="524" t="s">
        <v>1010</v>
      </c>
      <c r="E1419" s="524" t="s">
        <v>5033</v>
      </c>
      <c r="F1419" s="524">
        <v>1.5</v>
      </c>
      <c r="G1419" s="524"/>
      <c r="H1419" s="524"/>
      <c r="I1419" s="524"/>
      <c r="J1419" s="524"/>
      <c r="K1419" s="689">
        <v>47620</v>
      </c>
      <c r="L1419" s="537"/>
    </row>
    <row r="1420" spans="1:12" ht="26.4">
      <c r="A1420" s="524">
        <v>1411</v>
      </c>
      <c r="B1420" s="479" t="s">
        <v>3572</v>
      </c>
      <c r="C1420" s="693" t="s">
        <v>994</v>
      </c>
      <c r="D1420" s="694" t="s">
        <v>1010</v>
      </c>
      <c r="E1420" s="694" t="s">
        <v>4386</v>
      </c>
      <c r="F1420" s="694">
        <v>1.5</v>
      </c>
      <c r="G1420" s="524"/>
      <c r="H1420" s="524"/>
      <c r="I1420" s="524"/>
      <c r="J1420" s="524"/>
      <c r="K1420" s="689">
        <v>46299</v>
      </c>
      <c r="L1420" s="537"/>
    </row>
    <row r="1421" spans="1:12">
      <c r="A1421" s="524">
        <v>1412</v>
      </c>
      <c r="B1421" s="414" t="s">
        <v>3247</v>
      </c>
      <c r="C1421" s="523" t="s">
        <v>665</v>
      </c>
      <c r="D1421" s="524" t="s">
        <v>945</v>
      </c>
      <c r="E1421" s="524" t="s">
        <v>3730</v>
      </c>
      <c r="F1421" s="524">
        <v>1.4999999999999999E-2</v>
      </c>
      <c r="G1421" s="524"/>
      <c r="H1421" s="524"/>
      <c r="I1421" s="524"/>
      <c r="J1421" s="524"/>
      <c r="K1421" s="769">
        <v>45717</v>
      </c>
      <c r="L1421" s="537"/>
    </row>
    <row r="1422" spans="1:12">
      <c r="A1422" s="524">
        <v>1413</v>
      </c>
      <c r="B1422" s="690" t="s">
        <v>1187</v>
      </c>
      <c r="C1422" s="523" t="s">
        <v>318</v>
      </c>
      <c r="D1422" s="524" t="s">
        <v>933</v>
      </c>
      <c r="E1422" s="524" t="s">
        <v>4387</v>
      </c>
      <c r="F1422" s="524">
        <v>1.5</v>
      </c>
      <c r="G1422" s="524"/>
      <c r="H1422" s="524"/>
      <c r="I1422" s="524"/>
      <c r="J1422" s="524"/>
      <c r="K1422" s="689">
        <v>47427</v>
      </c>
      <c r="L1422" s="537"/>
    </row>
    <row r="1423" spans="1:12" ht="39.6">
      <c r="A1423" s="524">
        <v>1414</v>
      </c>
      <c r="B1423" s="414" t="s">
        <v>3248</v>
      </c>
      <c r="C1423" s="523" t="s">
        <v>3249</v>
      </c>
      <c r="D1423" s="524" t="s">
        <v>3250</v>
      </c>
      <c r="E1423" s="524" t="s">
        <v>4076</v>
      </c>
      <c r="F1423" s="757" t="s">
        <v>2607</v>
      </c>
      <c r="G1423" s="524"/>
      <c r="H1423" s="524"/>
      <c r="I1423" s="524"/>
      <c r="J1423" s="524"/>
      <c r="K1423" s="689">
        <v>46132</v>
      </c>
      <c r="L1423" s="537"/>
    </row>
    <row r="1424" spans="1:12" ht="26.4">
      <c r="A1424" s="524">
        <v>1415</v>
      </c>
      <c r="B1424" s="414" t="s">
        <v>2746</v>
      </c>
      <c r="C1424" s="523" t="s">
        <v>1245</v>
      </c>
      <c r="D1424" s="524" t="s">
        <v>2747</v>
      </c>
      <c r="E1424" s="524" t="s">
        <v>4320</v>
      </c>
      <c r="F1424" s="524">
        <v>2</v>
      </c>
      <c r="G1424" s="524"/>
      <c r="H1424" s="524"/>
      <c r="I1424" s="524"/>
      <c r="J1424" s="524"/>
      <c r="K1424" s="689">
        <v>44760</v>
      </c>
      <c r="L1424" s="537"/>
    </row>
    <row r="1425" spans="1:12" ht="26.4">
      <c r="A1425" s="524">
        <v>1416</v>
      </c>
      <c r="B1425" s="414" t="s">
        <v>4388</v>
      </c>
      <c r="C1425" s="523" t="s">
        <v>414</v>
      </c>
      <c r="D1425" s="524" t="s">
        <v>1189</v>
      </c>
      <c r="E1425" s="524" t="s">
        <v>4219</v>
      </c>
      <c r="F1425" s="524">
        <v>0.75</v>
      </c>
      <c r="G1425" s="524"/>
      <c r="H1425" s="524"/>
      <c r="I1425" s="524"/>
      <c r="J1425" s="524"/>
      <c r="K1425" s="689">
        <v>47379</v>
      </c>
      <c r="L1425" s="537"/>
    </row>
    <row r="1426" spans="1:12" ht="26.4">
      <c r="A1426" s="524">
        <v>1417</v>
      </c>
      <c r="B1426" s="414" t="s">
        <v>2748</v>
      </c>
      <c r="C1426" s="523" t="s">
        <v>1191</v>
      </c>
      <c r="D1426" s="524" t="s">
        <v>904</v>
      </c>
      <c r="E1426" s="524" t="s">
        <v>3869</v>
      </c>
      <c r="F1426" s="524">
        <v>1</v>
      </c>
      <c r="G1426" s="524"/>
      <c r="H1426" s="524"/>
      <c r="I1426" s="524"/>
      <c r="J1426" s="524"/>
      <c r="K1426" s="689">
        <v>44698</v>
      </c>
      <c r="L1426" s="537"/>
    </row>
    <row r="1427" spans="1:12" ht="26.4">
      <c r="A1427" s="524">
        <v>1418</v>
      </c>
      <c r="B1427" s="776" t="s">
        <v>3573</v>
      </c>
      <c r="C1427" s="523" t="s">
        <v>377</v>
      </c>
      <c r="D1427" s="524" t="s">
        <v>1189</v>
      </c>
      <c r="E1427" s="524" t="s">
        <v>4176</v>
      </c>
      <c r="F1427" s="524">
        <v>1.4</v>
      </c>
      <c r="G1427" s="524"/>
      <c r="H1427" s="524"/>
      <c r="I1427" s="524"/>
      <c r="J1427" s="524"/>
      <c r="K1427" s="689">
        <v>46475</v>
      </c>
      <c r="L1427" s="537"/>
    </row>
    <row r="1428" spans="1:12" ht="26.4">
      <c r="A1428" s="524">
        <v>1419</v>
      </c>
      <c r="B1428" s="690" t="s">
        <v>1188</v>
      </c>
      <c r="C1428" s="523" t="s">
        <v>414</v>
      </c>
      <c r="D1428" s="524" t="s">
        <v>1189</v>
      </c>
      <c r="E1428" s="524" t="s">
        <v>4176</v>
      </c>
      <c r="F1428" s="524">
        <v>0.75</v>
      </c>
      <c r="G1428" s="524"/>
      <c r="H1428" s="524"/>
      <c r="I1428" s="524"/>
      <c r="J1428" s="524"/>
      <c r="K1428" s="689">
        <v>47212</v>
      </c>
      <c r="L1428" s="537"/>
    </row>
    <row r="1429" spans="1:12" ht="26.4">
      <c r="A1429" s="524">
        <v>1420</v>
      </c>
      <c r="B1429" s="414" t="s">
        <v>5034</v>
      </c>
      <c r="C1429" s="523" t="s">
        <v>794</v>
      </c>
      <c r="D1429" s="524" t="s">
        <v>1189</v>
      </c>
      <c r="E1429" s="524" t="s">
        <v>5035</v>
      </c>
      <c r="F1429" s="524">
        <v>0.25</v>
      </c>
      <c r="G1429" s="524"/>
      <c r="H1429" s="524"/>
      <c r="I1429" s="524"/>
      <c r="J1429" s="524"/>
      <c r="K1429" s="706">
        <v>47804</v>
      </c>
      <c r="L1429" s="537"/>
    </row>
    <row r="1430" spans="1:12" ht="39.6">
      <c r="A1430" s="524">
        <v>1421</v>
      </c>
      <c r="B1430" s="414" t="s">
        <v>2749</v>
      </c>
      <c r="C1430" s="523" t="s">
        <v>2750</v>
      </c>
      <c r="D1430" s="524" t="s">
        <v>2751</v>
      </c>
      <c r="E1430" s="524" t="s">
        <v>3726</v>
      </c>
      <c r="F1430" s="757" t="s">
        <v>2533</v>
      </c>
      <c r="G1430" s="524"/>
      <c r="H1430" s="524"/>
      <c r="I1430" s="524"/>
      <c r="J1430" s="524"/>
      <c r="K1430" s="689">
        <v>45465</v>
      </c>
      <c r="L1430" s="537"/>
    </row>
    <row r="1431" spans="1:12" ht="39.6">
      <c r="A1431" s="524">
        <v>1422</v>
      </c>
      <c r="B1431" s="414" t="s">
        <v>2752</v>
      </c>
      <c r="C1431" s="523" t="s">
        <v>2753</v>
      </c>
      <c r="D1431" s="524" t="s">
        <v>2754</v>
      </c>
      <c r="E1431" s="524" t="s">
        <v>4177</v>
      </c>
      <c r="F1431" s="524">
        <v>1.25</v>
      </c>
      <c r="G1431" s="524"/>
      <c r="H1431" s="524"/>
      <c r="I1431" s="524"/>
      <c r="J1431" s="524"/>
      <c r="K1431" s="689">
        <v>45118</v>
      </c>
      <c r="L1431" s="537"/>
    </row>
    <row r="1432" spans="1:12" ht="26.4">
      <c r="A1432" s="524">
        <v>1423</v>
      </c>
      <c r="B1432" s="690" t="s">
        <v>1190</v>
      </c>
      <c r="C1432" s="523" t="s">
        <v>833</v>
      </c>
      <c r="D1432" s="524" t="s">
        <v>934</v>
      </c>
      <c r="E1432" s="524" t="s">
        <v>3726</v>
      </c>
      <c r="F1432" s="524">
        <v>0.4</v>
      </c>
      <c r="G1432" s="524"/>
      <c r="H1432" s="524"/>
      <c r="I1432" s="524"/>
      <c r="J1432" s="524"/>
      <c r="K1432" s="689">
        <v>46006</v>
      </c>
      <c r="L1432" s="537"/>
    </row>
    <row r="1433" spans="1:12" ht="26.4">
      <c r="A1433" s="524">
        <v>1424</v>
      </c>
      <c r="B1433" s="714" t="s">
        <v>3251</v>
      </c>
      <c r="C1433" s="693" t="s">
        <v>3252</v>
      </c>
      <c r="D1433" s="694" t="s">
        <v>934</v>
      </c>
      <c r="E1433" s="694" t="s">
        <v>3726</v>
      </c>
      <c r="F1433" s="694">
        <v>0.6</v>
      </c>
      <c r="G1433" s="524"/>
      <c r="H1433" s="524"/>
      <c r="I1433" s="524"/>
      <c r="J1433" s="524"/>
      <c r="K1433" s="689">
        <v>46000</v>
      </c>
      <c r="L1433" s="537"/>
    </row>
    <row r="1434" spans="1:12">
      <c r="A1434" s="524">
        <v>1425</v>
      </c>
      <c r="B1434" s="479" t="s">
        <v>3574</v>
      </c>
      <c r="C1434" s="693" t="s">
        <v>3575</v>
      </c>
      <c r="D1434" s="694" t="s">
        <v>924</v>
      </c>
      <c r="E1434" s="694" t="s">
        <v>4389</v>
      </c>
      <c r="F1434" s="694">
        <v>0.5</v>
      </c>
      <c r="G1434" s="524"/>
      <c r="H1434" s="524"/>
      <c r="I1434" s="524"/>
      <c r="J1434" s="524"/>
      <c r="K1434" s="689">
        <v>46411</v>
      </c>
      <c r="L1434" s="537"/>
    </row>
    <row r="1435" spans="1:12">
      <c r="A1435" s="524">
        <v>1426</v>
      </c>
      <c r="B1435" s="479" t="s">
        <v>3576</v>
      </c>
      <c r="C1435" s="693" t="s">
        <v>488</v>
      </c>
      <c r="D1435" s="694" t="s">
        <v>877</v>
      </c>
      <c r="E1435" s="694" t="s">
        <v>3767</v>
      </c>
      <c r="F1435" s="694">
        <v>1.5</v>
      </c>
      <c r="G1435" s="524"/>
      <c r="H1435" s="524"/>
      <c r="I1435" s="524"/>
      <c r="J1435" s="524"/>
      <c r="K1435" s="689">
        <v>46473</v>
      </c>
      <c r="L1435" s="537"/>
    </row>
    <row r="1436" spans="1:12">
      <c r="A1436" s="524">
        <v>1427</v>
      </c>
      <c r="B1436" s="490" t="s">
        <v>3272</v>
      </c>
      <c r="C1436" s="725" t="s">
        <v>488</v>
      </c>
      <c r="D1436" s="726" t="s">
        <v>842</v>
      </c>
      <c r="E1436" s="726" t="s">
        <v>3767</v>
      </c>
      <c r="F1436" s="726">
        <v>1.5</v>
      </c>
      <c r="G1436" s="524"/>
      <c r="H1436" s="524"/>
      <c r="I1436" s="524"/>
      <c r="J1436" s="524"/>
      <c r="K1436" s="689">
        <v>44895</v>
      </c>
      <c r="L1436" s="537"/>
    </row>
    <row r="1437" spans="1:12">
      <c r="A1437" s="524">
        <v>1428</v>
      </c>
      <c r="B1437" s="479" t="s">
        <v>4390</v>
      </c>
      <c r="C1437" s="693" t="s">
        <v>896</v>
      </c>
      <c r="D1437" s="694" t="s">
        <v>897</v>
      </c>
      <c r="E1437" s="694" t="s">
        <v>3767</v>
      </c>
      <c r="F1437" s="767" t="s">
        <v>5036</v>
      </c>
      <c r="G1437" s="524"/>
      <c r="H1437" s="524"/>
      <c r="I1437" s="524"/>
      <c r="J1437" s="524"/>
      <c r="K1437" s="689">
        <v>46804</v>
      </c>
      <c r="L1437" s="537"/>
    </row>
    <row r="1438" spans="1:12">
      <c r="A1438" s="524">
        <v>1429</v>
      </c>
      <c r="B1438" s="479" t="s">
        <v>3577</v>
      </c>
      <c r="C1438" s="693" t="s">
        <v>1156</v>
      </c>
      <c r="D1438" s="694" t="s">
        <v>919</v>
      </c>
      <c r="E1438" s="694" t="s">
        <v>3767</v>
      </c>
      <c r="F1438" s="694">
        <v>1.5</v>
      </c>
      <c r="G1438" s="524"/>
      <c r="H1438" s="524"/>
      <c r="I1438" s="524"/>
      <c r="J1438" s="524"/>
      <c r="K1438" s="689">
        <v>46455</v>
      </c>
      <c r="L1438" s="537"/>
    </row>
    <row r="1439" spans="1:12">
      <c r="A1439" s="524">
        <v>1430</v>
      </c>
      <c r="B1439" s="479" t="s">
        <v>4391</v>
      </c>
      <c r="C1439" s="693" t="s">
        <v>413</v>
      </c>
      <c r="D1439" s="694" t="s">
        <v>918</v>
      </c>
      <c r="E1439" s="694" t="s">
        <v>3767</v>
      </c>
      <c r="F1439" s="694">
        <v>0.5</v>
      </c>
      <c r="G1439" s="524"/>
      <c r="H1439" s="524"/>
      <c r="I1439" s="524"/>
      <c r="J1439" s="524"/>
      <c r="K1439" s="692">
        <v>46852</v>
      </c>
      <c r="L1439" s="537"/>
    </row>
    <row r="1440" spans="1:12">
      <c r="A1440" s="524">
        <v>1431</v>
      </c>
      <c r="B1440" s="479" t="s">
        <v>4392</v>
      </c>
      <c r="C1440" s="693" t="s">
        <v>347</v>
      </c>
      <c r="D1440" s="694" t="s">
        <v>1158</v>
      </c>
      <c r="E1440" s="694" t="s">
        <v>3767</v>
      </c>
      <c r="F1440" s="767" t="s">
        <v>2533</v>
      </c>
      <c r="G1440" s="524"/>
      <c r="H1440" s="524"/>
      <c r="I1440" s="524"/>
      <c r="J1440" s="524"/>
      <c r="K1440" s="769">
        <v>46883</v>
      </c>
      <c r="L1440" s="537"/>
    </row>
    <row r="1441" spans="1:12">
      <c r="A1441" s="524">
        <v>1432</v>
      </c>
      <c r="B1441" s="479" t="s">
        <v>4393</v>
      </c>
      <c r="C1441" s="693" t="s">
        <v>418</v>
      </c>
      <c r="D1441" s="694" t="s">
        <v>996</v>
      </c>
      <c r="E1441" s="694" t="s">
        <v>3767</v>
      </c>
      <c r="F1441" s="767" t="s">
        <v>3211</v>
      </c>
      <c r="G1441" s="524"/>
      <c r="H1441" s="524"/>
      <c r="I1441" s="524"/>
      <c r="J1441" s="524"/>
      <c r="K1441" s="689">
        <v>47299</v>
      </c>
      <c r="L1441" s="537"/>
    </row>
    <row r="1442" spans="1:12">
      <c r="A1442" s="524">
        <v>1433</v>
      </c>
      <c r="B1442" s="479" t="s">
        <v>4394</v>
      </c>
      <c r="C1442" s="693" t="s">
        <v>665</v>
      </c>
      <c r="D1442" s="694" t="s">
        <v>945</v>
      </c>
      <c r="E1442" s="694" t="s">
        <v>3767</v>
      </c>
      <c r="F1442" s="767" t="s">
        <v>5037</v>
      </c>
      <c r="G1442" s="524"/>
      <c r="H1442" s="524"/>
      <c r="I1442" s="524"/>
      <c r="J1442" s="524"/>
      <c r="K1442" s="689">
        <v>46791</v>
      </c>
      <c r="L1442" s="537"/>
    </row>
    <row r="1443" spans="1:12" ht="26.4">
      <c r="A1443" s="524">
        <v>1434</v>
      </c>
      <c r="B1443" s="414" t="s">
        <v>2755</v>
      </c>
      <c r="C1443" s="523" t="s">
        <v>338</v>
      </c>
      <c r="D1443" s="524" t="s">
        <v>991</v>
      </c>
      <c r="E1443" s="524" t="s">
        <v>4320</v>
      </c>
      <c r="F1443" s="524">
        <v>0.03</v>
      </c>
      <c r="G1443" s="524"/>
      <c r="H1443" s="524"/>
      <c r="I1443" s="524"/>
      <c r="J1443" s="524"/>
      <c r="K1443" s="692">
        <v>44921</v>
      </c>
      <c r="L1443" s="537"/>
    </row>
    <row r="1444" spans="1:12">
      <c r="A1444" s="524">
        <v>1435</v>
      </c>
      <c r="B1444" s="417" t="s">
        <v>2756</v>
      </c>
      <c r="C1444" s="523" t="s">
        <v>435</v>
      </c>
      <c r="D1444" s="524" t="s">
        <v>1208</v>
      </c>
      <c r="E1444" s="524" t="s">
        <v>3783</v>
      </c>
      <c r="F1444" s="524">
        <v>1.25</v>
      </c>
      <c r="G1444" s="524"/>
      <c r="H1444" s="524"/>
      <c r="I1444" s="524"/>
      <c r="J1444" s="524"/>
      <c r="K1444" s="689">
        <v>45279</v>
      </c>
      <c r="L1444" s="537"/>
    </row>
    <row r="1445" spans="1:12" ht="39.6">
      <c r="A1445" s="524">
        <v>1436</v>
      </c>
      <c r="B1445" s="417" t="s">
        <v>2757</v>
      </c>
      <c r="C1445" s="523" t="s">
        <v>860</v>
      </c>
      <c r="D1445" s="524" t="s">
        <v>842</v>
      </c>
      <c r="E1445" s="524" t="s">
        <v>4395</v>
      </c>
      <c r="F1445" s="524">
        <v>2</v>
      </c>
      <c r="G1445" s="524"/>
      <c r="H1445" s="524"/>
      <c r="I1445" s="524"/>
      <c r="J1445" s="524"/>
      <c r="K1445" s="689">
        <v>44304</v>
      </c>
      <c r="L1445" s="537"/>
    </row>
    <row r="1446" spans="1:12" ht="52.8">
      <c r="A1446" s="524">
        <v>1437</v>
      </c>
      <c r="B1446" s="361" t="s">
        <v>4396</v>
      </c>
      <c r="C1446" s="756" t="s">
        <v>2650</v>
      </c>
      <c r="D1446" s="756" t="s">
        <v>2651</v>
      </c>
      <c r="E1446" s="756" t="s">
        <v>4397</v>
      </c>
      <c r="F1446" s="756">
        <v>0.3</v>
      </c>
      <c r="G1446" s="524"/>
      <c r="H1446" s="524"/>
      <c r="I1446" s="524"/>
      <c r="J1446" s="524"/>
      <c r="K1446" s="689">
        <v>46880</v>
      </c>
      <c r="L1446" s="537"/>
    </row>
    <row r="1447" spans="1:12">
      <c r="A1447" s="524">
        <v>1438</v>
      </c>
      <c r="B1447" s="414" t="s">
        <v>2758</v>
      </c>
      <c r="C1447" s="523" t="s">
        <v>926</v>
      </c>
      <c r="D1447" s="524" t="s">
        <v>2651</v>
      </c>
      <c r="E1447" s="524" t="s">
        <v>3729</v>
      </c>
      <c r="F1447" s="524">
        <v>0.3</v>
      </c>
      <c r="G1447" s="524"/>
      <c r="H1447" s="524"/>
      <c r="I1447" s="524"/>
      <c r="J1447" s="524"/>
      <c r="K1447" s="689">
        <v>44923</v>
      </c>
      <c r="L1447" s="537"/>
    </row>
    <row r="1448" spans="1:12" ht="39.6">
      <c r="A1448" s="524">
        <v>1439</v>
      </c>
      <c r="B1448" s="414" t="s">
        <v>2759</v>
      </c>
      <c r="C1448" s="523" t="s">
        <v>1191</v>
      </c>
      <c r="D1448" s="524" t="s">
        <v>904</v>
      </c>
      <c r="E1448" s="524" t="s">
        <v>4398</v>
      </c>
      <c r="F1448" s="757" t="s">
        <v>2533</v>
      </c>
      <c r="G1448" s="524"/>
      <c r="H1448" s="524"/>
      <c r="I1448" s="524"/>
      <c r="J1448" s="524"/>
      <c r="K1448" s="689">
        <v>45431</v>
      </c>
      <c r="L1448" s="537"/>
    </row>
    <row r="1449" spans="1:12">
      <c r="A1449" s="524">
        <v>1440</v>
      </c>
      <c r="B1449" s="414" t="s">
        <v>2760</v>
      </c>
      <c r="C1449" s="523" t="s">
        <v>860</v>
      </c>
      <c r="D1449" s="524" t="s">
        <v>1213</v>
      </c>
      <c r="E1449" s="524" t="s">
        <v>4399</v>
      </c>
      <c r="F1449" s="524">
        <v>0.5</v>
      </c>
      <c r="G1449" s="524"/>
      <c r="H1449" s="524"/>
      <c r="I1449" s="524"/>
      <c r="J1449" s="524"/>
      <c r="K1449" s="692">
        <v>44725</v>
      </c>
      <c r="L1449" s="537"/>
    </row>
    <row r="1450" spans="1:12" ht="26.4">
      <c r="A1450" s="524">
        <v>1441</v>
      </c>
      <c r="B1450" s="414" t="s">
        <v>2761</v>
      </c>
      <c r="C1450" s="523" t="s">
        <v>548</v>
      </c>
      <c r="D1450" s="524" t="s">
        <v>842</v>
      </c>
      <c r="E1450" s="524" t="s">
        <v>4400</v>
      </c>
      <c r="F1450" s="757" t="s">
        <v>3543</v>
      </c>
      <c r="G1450" s="524"/>
      <c r="H1450" s="524"/>
      <c r="I1450" s="524"/>
      <c r="J1450" s="524"/>
      <c r="K1450" s="689">
        <v>45353</v>
      </c>
      <c r="L1450" s="537"/>
    </row>
    <row r="1451" spans="1:12">
      <c r="A1451" s="524">
        <v>1442</v>
      </c>
      <c r="B1451" s="414" t="s">
        <v>3578</v>
      </c>
      <c r="C1451" s="523" t="s">
        <v>3579</v>
      </c>
      <c r="D1451" s="524" t="s">
        <v>3580</v>
      </c>
      <c r="E1451" s="524" t="s">
        <v>3841</v>
      </c>
      <c r="F1451" s="524">
        <v>1.5</v>
      </c>
      <c r="G1451" s="524"/>
      <c r="H1451" s="524"/>
      <c r="I1451" s="524"/>
      <c r="J1451" s="524"/>
      <c r="K1451" s="769">
        <v>46495</v>
      </c>
      <c r="L1451" s="537"/>
    </row>
    <row r="1452" spans="1:12">
      <c r="A1452" s="524">
        <v>1443</v>
      </c>
      <c r="B1452" s="714" t="s">
        <v>3275</v>
      </c>
      <c r="C1452" s="693" t="s">
        <v>411</v>
      </c>
      <c r="D1452" s="694" t="s">
        <v>1192</v>
      </c>
      <c r="E1452" s="694" t="s">
        <v>3706</v>
      </c>
      <c r="F1452" s="767" t="s">
        <v>2533</v>
      </c>
      <c r="G1452" s="524"/>
      <c r="H1452" s="524"/>
      <c r="I1452" s="524"/>
      <c r="J1452" s="524"/>
      <c r="K1452" s="689">
        <v>46089</v>
      </c>
      <c r="L1452" s="537"/>
    </row>
    <row r="1453" spans="1:12">
      <c r="A1453" s="524">
        <v>1444</v>
      </c>
      <c r="B1453" s="414" t="s">
        <v>1193</v>
      </c>
      <c r="C1453" s="523" t="s">
        <v>429</v>
      </c>
      <c r="D1453" s="524" t="s">
        <v>1194</v>
      </c>
      <c r="E1453" s="524" t="s">
        <v>3740</v>
      </c>
      <c r="F1453" s="524">
        <v>2</v>
      </c>
      <c r="G1453" s="524"/>
      <c r="H1453" s="524"/>
      <c r="I1453" s="524"/>
      <c r="J1453" s="524"/>
      <c r="K1453" s="692">
        <v>47726</v>
      </c>
      <c r="L1453" s="537"/>
    </row>
    <row r="1454" spans="1:12" ht="26.4">
      <c r="A1454" s="524">
        <v>1445</v>
      </c>
      <c r="B1454" s="417" t="s">
        <v>2762</v>
      </c>
      <c r="C1454" s="523" t="s">
        <v>2763</v>
      </c>
      <c r="D1454" s="524" t="s">
        <v>2764</v>
      </c>
      <c r="E1454" s="524" t="s">
        <v>3916</v>
      </c>
      <c r="F1454" s="524">
        <v>0.8</v>
      </c>
      <c r="G1454" s="524"/>
      <c r="H1454" s="524"/>
      <c r="I1454" s="524"/>
      <c r="J1454" s="524"/>
      <c r="K1454" s="689">
        <v>45434</v>
      </c>
      <c r="L1454" s="537"/>
    </row>
    <row r="1455" spans="1:12" ht="26.4">
      <c r="A1455" s="524">
        <v>1446</v>
      </c>
      <c r="B1455" s="414" t="s">
        <v>2765</v>
      </c>
      <c r="C1455" s="523" t="s">
        <v>418</v>
      </c>
      <c r="D1455" s="524" t="s">
        <v>996</v>
      </c>
      <c r="E1455" s="524" t="s">
        <v>4197</v>
      </c>
      <c r="F1455" s="524" t="s">
        <v>2516</v>
      </c>
      <c r="G1455" s="524"/>
      <c r="H1455" s="524"/>
      <c r="I1455" s="524"/>
      <c r="J1455" s="524"/>
      <c r="K1455" s="689">
        <v>45433</v>
      </c>
      <c r="L1455" s="537"/>
    </row>
    <row r="1456" spans="1:12" ht="26.4">
      <c r="A1456" s="524">
        <v>1447</v>
      </c>
      <c r="B1456" s="414" t="s">
        <v>3581</v>
      </c>
      <c r="C1456" s="523" t="s">
        <v>418</v>
      </c>
      <c r="D1456" s="524" t="s">
        <v>996</v>
      </c>
      <c r="E1456" s="524" t="s">
        <v>3781</v>
      </c>
      <c r="F1456" s="524" t="s">
        <v>3211</v>
      </c>
      <c r="G1456" s="524"/>
      <c r="H1456" s="524"/>
      <c r="I1456" s="524"/>
      <c r="J1456" s="524"/>
      <c r="K1456" s="689">
        <v>46593</v>
      </c>
      <c r="L1456" s="537"/>
    </row>
    <row r="1457" spans="1:12">
      <c r="A1457" s="524">
        <v>1448</v>
      </c>
      <c r="B1457" s="414" t="s">
        <v>1195</v>
      </c>
      <c r="C1457" s="523" t="s">
        <v>418</v>
      </c>
      <c r="D1457" s="524" t="s">
        <v>996</v>
      </c>
      <c r="E1457" s="524" t="s">
        <v>3729</v>
      </c>
      <c r="F1457" s="524" t="s">
        <v>2516</v>
      </c>
      <c r="G1457" s="524"/>
      <c r="H1457" s="524"/>
      <c r="I1457" s="524"/>
      <c r="J1457" s="524"/>
      <c r="K1457" s="689">
        <v>47595</v>
      </c>
      <c r="L1457" s="537"/>
    </row>
    <row r="1458" spans="1:12" ht="26.4">
      <c r="A1458" s="524">
        <v>1449</v>
      </c>
      <c r="B1458" s="414" t="s">
        <v>1135</v>
      </c>
      <c r="C1458" s="523" t="s">
        <v>418</v>
      </c>
      <c r="D1458" s="524" t="s">
        <v>996</v>
      </c>
      <c r="E1458" s="524" t="s">
        <v>4401</v>
      </c>
      <c r="F1458" s="524" t="s">
        <v>2516</v>
      </c>
      <c r="G1458" s="524"/>
      <c r="H1458" s="524"/>
      <c r="I1458" s="524"/>
      <c r="J1458" s="524"/>
      <c r="K1458" s="689">
        <v>44304</v>
      </c>
      <c r="L1458" s="537"/>
    </row>
    <row r="1459" spans="1:12" ht="26.4">
      <c r="A1459" s="524">
        <v>1450</v>
      </c>
      <c r="B1459" s="508" t="s">
        <v>3582</v>
      </c>
      <c r="C1459" s="693" t="s">
        <v>414</v>
      </c>
      <c r="D1459" s="694" t="s">
        <v>1189</v>
      </c>
      <c r="E1459" s="694" t="s">
        <v>4402</v>
      </c>
      <c r="F1459" s="694">
        <v>0.75</v>
      </c>
      <c r="G1459" s="524"/>
      <c r="H1459" s="524"/>
      <c r="I1459" s="524"/>
      <c r="J1459" s="524"/>
      <c r="K1459" s="706">
        <v>46291</v>
      </c>
      <c r="L1459" s="537"/>
    </row>
    <row r="1460" spans="1:12" ht="39.6">
      <c r="A1460" s="524">
        <v>1451</v>
      </c>
      <c r="B1460" s="414" t="s">
        <v>1196</v>
      </c>
      <c r="C1460" s="523" t="s">
        <v>418</v>
      </c>
      <c r="D1460" s="524" t="s">
        <v>996</v>
      </c>
      <c r="E1460" s="524" t="s">
        <v>4403</v>
      </c>
      <c r="F1460" s="524" t="s">
        <v>2516</v>
      </c>
      <c r="G1460" s="524"/>
      <c r="H1460" s="524"/>
      <c r="I1460" s="524"/>
      <c r="J1460" s="524"/>
      <c r="K1460" s="689">
        <v>47595</v>
      </c>
      <c r="L1460" s="537"/>
    </row>
    <row r="1461" spans="1:12" ht="26.4">
      <c r="A1461" s="524">
        <v>1452</v>
      </c>
      <c r="B1461" s="478" t="s">
        <v>3253</v>
      </c>
      <c r="C1461" s="693" t="s">
        <v>473</v>
      </c>
      <c r="D1461" s="694" t="s">
        <v>1128</v>
      </c>
      <c r="E1461" s="694" t="s">
        <v>3816</v>
      </c>
      <c r="F1461" s="767" t="s">
        <v>4977</v>
      </c>
      <c r="G1461" s="524"/>
      <c r="H1461" s="524"/>
      <c r="I1461" s="524"/>
      <c r="J1461" s="524"/>
      <c r="K1461" s="692">
        <v>46858</v>
      </c>
      <c r="L1461" s="537"/>
    </row>
    <row r="1462" spans="1:12">
      <c r="A1462" s="524">
        <v>1453</v>
      </c>
      <c r="B1462" s="414" t="s">
        <v>5038</v>
      </c>
      <c r="C1462" s="523" t="s">
        <v>665</v>
      </c>
      <c r="D1462" s="524" t="s">
        <v>2767</v>
      </c>
      <c r="E1462" s="524" t="s">
        <v>3880</v>
      </c>
      <c r="F1462" s="757" t="s">
        <v>5037</v>
      </c>
      <c r="G1462" s="524"/>
      <c r="H1462" s="524"/>
      <c r="I1462" s="524"/>
      <c r="J1462" s="524"/>
      <c r="K1462" s="689">
        <v>47789</v>
      </c>
      <c r="L1462" s="537"/>
    </row>
    <row r="1463" spans="1:12" ht="26.4">
      <c r="A1463" s="524">
        <v>1454</v>
      </c>
      <c r="B1463" s="414" t="s">
        <v>4404</v>
      </c>
      <c r="C1463" s="523" t="s">
        <v>665</v>
      </c>
      <c r="D1463" s="524" t="s">
        <v>2767</v>
      </c>
      <c r="E1463" s="524" t="s">
        <v>3856</v>
      </c>
      <c r="F1463" s="757" t="s">
        <v>5037</v>
      </c>
      <c r="G1463" s="524"/>
      <c r="H1463" s="524"/>
      <c r="I1463" s="524"/>
      <c r="J1463" s="524"/>
      <c r="K1463" s="689">
        <v>46249</v>
      </c>
      <c r="L1463" s="537"/>
    </row>
    <row r="1464" spans="1:12" ht="26.4">
      <c r="A1464" s="524">
        <v>1455</v>
      </c>
      <c r="B1464" s="414" t="s">
        <v>2766</v>
      </c>
      <c r="C1464" s="523" t="s">
        <v>665</v>
      </c>
      <c r="D1464" s="524" t="s">
        <v>2767</v>
      </c>
      <c r="E1464" s="524" t="s">
        <v>4405</v>
      </c>
      <c r="F1464" s="757" t="s">
        <v>5037</v>
      </c>
      <c r="G1464" s="524"/>
      <c r="H1464" s="524"/>
      <c r="I1464" s="524"/>
      <c r="J1464" s="524"/>
      <c r="K1464" s="689">
        <v>45319</v>
      </c>
      <c r="L1464" s="537"/>
    </row>
    <row r="1465" spans="1:12">
      <c r="A1465" s="524">
        <v>1456</v>
      </c>
      <c r="B1465" s="414" t="s">
        <v>4406</v>
      </c>
      <c r="C1465" s="523" t="s">
        <v>951</v>
      </c>
      <c r="D1465" s="524" t="s">
        <v>892</v>
      </c>
      <c r="E1465" s="524" t="s">
        <v>4307</v>
      </c>
      <c r="F1465" s="757" t="s">
        <v>4950</v>
      </c>
      <c r="G1465" s="524"/>
      <c r="H1465" s="524"/>
      <c r="I1465" s="524"/>
      <c r="J1465" s="524"/>
      <c r="K1465" s="689">
        <v>45399</v>
      </c>
      <c r="L1465" s="537"/>
    </row>
    <row r="1466" spans="1:12" ht="26.4">
      <c r="A1466" s="524">
        <v>1457</v>
      </c>
      <c r="B1466" s="417" t="s">
        <v>4407</v>
      </c>
      <c r="C1466" s="523" t="s">
        <v>665</v>
      </c>
      <c r="D1466" s="524" t="s">
        <v>945</v>
      </c>
      <c r="E1466" s="524" t="s">
        <v>3736</v>
      </c>
      <c r="F1466" s="757" t="s">
        <v>5039</v>
      </c>
      <c r="G1466" s="524"/>
      <c r="H1466" s="524"/>
      <c r="I1466" s="524"/>
      <c r="J1466" s="524"/>
      <c r="K1466" s="689">
        <v>47316</v>
      </c>
      <c r="L1466" s="537"/>
    </row>
    <row r="1467" spans="1:12">
      <c r="A1467" s="524">
        <v>1458</v>
      </c>
      <c r="B1467" s="414" t="s">
        <v>2768</v>
      </c>
      <c r="C1467" s="523" t="s">
        <v>413</v>
      </c>
      <c r="D1467" s="524" t="s">
        <v>918</v>
      </c>
      <c r="E1467" s="524" t="s">
        <v>3771</v>
      </c>
      <c r="F1467" s="757" t="s">
        <v>3543</v>
      </c>
      <c r="G1467" s="524"/>
      <c r="H1467" s="524"/>
      <c r="I1467" s="524"/>
      <c r="J1467" s="524"/>
      <c r="K1467" s="692">
        <v>45480</v>
      </c>
      <c r="L1467" s="537"/>
    </row>
    <row r="1468" spans="1:12" ht="26.4">
      <c r="A1468" s="524">
        <v>1459</v>
      </c>
      <c r="B1468" s="414" t="s">
        <v>1197</v>
      </c>
      <c r="C1468" s="523" t="s">
        <v>855</v>
      </c>
      <c r="D1468" s="524" t="s">
        <v>1198</v>
      </c>
      <c r="E1468" s="524" t="s">
        <v>4363</v>
      </c>
      <c r="F1468" s="524">
        <v>8.0000000000000002E-3</v>
      </c>
      <c r="G1468" s="524"/>
      <c r="H1468" s="524"/>
      <c r="I1468" s="524"/>
      <c r="J1468" s="524"/>
      <c r="K1468" s="689">
        <v>47376</v>
      </c>
      <c r="L1468" s="537"/>
    </row>
    <row r="1469" spans="1:12" ht="26.4">
      <c r="A1469" s="524">
        <v>1460</v>
      </c>
      <c r="B1469" s="360" t="s">
        <v>3583</v>
      </c>
      <c r="C1469" s="756" t="s">
        <v>318</v>
      </c>
      <c r="D1469" s="756" t="s">
        <v>1010</v>
      </c>
      <c r="E1469" s="756" t="s">
        <v>3719</v>
      </c>
      <c r="F1469" s="756">
        <v>2</v>
      </c>
      <c r="G1469" s="524"/>
      <c r="H1469" s="524"/>
      <c r="I1469" s="524"/>
      <c r="J1469" s="524"/>
      <c r="K1469" s="692">
        <v>47219</v>
      </c>
      <c r="L1469" s="537"/>
    </row>
    <row r="1470" spans="1:12" ht="26.4">
      <c r="A1470" s="524">
        <v>1461</v>
      </c>
      <c r="B1470" s="414" t="s">
        <v>2769</v>
      </c>
      <c r="C1470" s="523" t="s">
        <v>2770</v>
      </c>
      <c r="D1470" s="524" t="s">
        <v>2771</v>
      </c>
      <c r="E1470" s="524" t="s">
        <v>3756</v>
      </c>
      <c r="F1470" s="524">
        <v>0.4</v>
      </c>
      <c r="G1470" s="524"/>
      <c r="H1470" s="524"/>
      <c r="I1470" s="524"/>
      <c r="J1470" s="524"/>
      <c r="K1470" s="689">
        <v>45803</v>
      </c>
      <c r="L1470" s="537"/>
    </row>
    <row r="1471" spans="1:12">
      <c r="A1471" s="524">
        <v>1462</v>
      </c>
      <c r="B1471" s="479" t="s">
        <v>4408</v>
      </c>
      <c r="C1471" s="693" t="s">
        <v>338</v>
      </c>
      <c r="D1471" s="694" t="s">
        <v>4409</v>
      </c>
      <c r="E1471" s="767" t="s">
        <v>3880</v>
      </c>
      <c r="F1471" s="767" t="s">
        <v>5039</v>
      </c>
      <c r="G1471" s="524"/>
      <c r="H1471" s="524"/>
      <c r="I1471" s="524"/>
      <c r="J1471" s="524"/>
      <c r="K1471" s="689">
        <v>46875</v>
      </c>
      <c r="L1471" s="537"/>
    </row>
    <row r="1472" spans="1:12" ht="26.4">
      <c r="A1472" s="524">
        <v>1463</v>
      </c>
      <c r="B1472" s="414" t="s">
        <v>1200</v>
      </c>
      <c r="C1472" s="523" t="s">
        <v>1201</v>
      </c>
      <c r="D1472" s="524" t="s">
        <v>1202</v>
      </c>
      <c r="E1472" s="524" t="s">
        <v>4177</v>
      </c>
      <c r="F1472" s="524">
        <v>0.05</v>
      </c>
      <c r="G1472" s="524"/>
      <c r="H1472" s="524"/>
      <c r="I1472" s="524"/>
      <c r="J1472" s="524"/>
      <c r="K1472" s="689">
        <v>47148</v>
      </c>
      <c r="L1472" s="537"/>
    </row>
    <row r="1473" spans="1:12">
      <c r="A1473" s="524">
        <v>1464</v>
      </c>
      <c r="B1473" s="414" t="s">
        <v>2772</v>
      </c>
      <c r="C1473" s="523" t="s">
        <v>473</v>
      </c>
      <c r="D1473" s="524" t="s">
        <v>1128</v>
      </c>
      <c r="E1473" s="524" t="s">
        <v>4163</v>
      </c>
      <c r="F1473" s="524">
        <v>0.2</v>
      </c>
      <c r="G1473" s="524"/>
      <c r="H1473" s="524"/>
      <c r="I1473" s="524"/>
      <c r="J1473" s="524"/>
      <c r="K1473" s="689">
        <v>45066</v>
      </c>
      <c r="L1473" s="537"/>
    </row>
    <row r="1474" spans="1:12" ht="52.8">
      <c r="A1474" s="524">
        <v>1465</v>
      </c>
      <c r="B1474" s="690" t="s">
        <v>3254</v>
      </c>
      <c r="C1474" s="523" t="s">
        <v>3255</v>
      </c>
      <c r="D1474" s="524" t="s">
        <v>901</v>
      </c>
      <c r="E1474" s="524" t="s">
        <v>4410</v>
      </c>
      <c r="F1474" s="524">
        <v>1</v>
      </c>
      <c r="G1474" s="524"/>
      <c r="H1474" s="524"/>
      <c r="I1474" s="524"/>
      <c r="J1474" s="524"/>
      <c r="K1474" s="689">
        <v>46269</v>
      </c>
      <c r="L1474" s="537"/>
    </row>
    <row r="1475" spans="1:12" ht="39.6">
      <c r="A1475" s="524">
        <v>1466</v>
      </c>
      <c r="B1475" s="414" t="s">
        <v>3584</v>
      </c>
      <c r="C1475" s="523" t="s">
        <v>900</v>
      </c>
      <c r="D1475" s="524" t="s">
        <v>901</v>
      </c>
      <c r="E1475" s="524" t="s">
        <v>3906</v>
      </c>
      <c r="F1475" s="524">
        <v>1</v>
      </c>
      <c r="G1475" s="524"/>
      <c r="H1475" s="524"/>
      <c r="I1475" s="524"/>
      <c r="J1475" s="524"/>
      <c r="K1475" s="689">
        <v>46698</v>
      </c>
      <c r="L1475" s="537"/>
    </row>
    <row r="1476" spans="1:12" ht="39.6">
      <c r="A1476" s="524">
        <v>1467</v>
      </c>
      <c r="B1476" s="414" t="s">
        <v>1203</v>
      </c>
      <c r="C1476" s="523" t="s">
        <v>794</v>
      </c>
      <c r="D1476" s="524" t="s">
        <v>1128</v>
      </c>
      <c r="E1476" s="524" t="s">
        <v>4076</v>
      </c>
      <c r="F1476" s="524">
        <v>0.5</v>
      </c>
      <c r="G1476" s="524"/>
      <c r="H1476" s="524"/>
      <c r="I1476" s="524"/>
      <c r="J1476" s="524"/>
      <c r="K1476" s="689">
        <v>45690</v>
      </c>
      <c r="L1476" s="537"/>
    </row>
    <row r="1477" spans="1:12">
      <c r="A1477" s="524">
        <v>1468</v>
      </c>
      <c r="B1477" s="690" t="s">
        <v>1199</v>
      </c>
      <c r="C1477" s="523" t="s">
        <v>473</v>
      </c>
      <c r="D1477" s="524" t="s">
        <v>943</v>
      </c>
      <c r="E1477" s="524" t="s">
        <v>3729</v>
      </c>
      <c r="F1477" s="524">
        <v>0.2</v>
      </c>
      <c r="G1477" s="524"/>
      <c r="H1477" s="524"/>
      <c r="I1477" s="524"/>
      <c r="J1477" s="524"/>
      <c r="K1477" s="689">
        <v>47379</v>
      </c>
      <c r="L1477" s="537"/>
    </row>
    <row r="1478" spans="1:12" ht="26.4">
      <c r="A1478" s="524">
        <v>1469</v>
      </c>
      <c r="B1478" s="414" t="s">
        <v>2773</v>
      </c>
      <c r="C1478" s="523" t="s">
        <v>413</v>
      </c>
      <c r="D1478" s="524" t="s">
        <v>918</v>
      </c>
      <c r="E1478" s="524" t="s">
        <v>3758</v>
      </c>
      <c r="F1478" s="524">
        <v>0.5</v>
      </c>
      <c r="G1478" s="524"/>
      <c r="H1478" s="524"/>
      <c r="I1478" s="524"/>
      <c r="J1478" s="524"/>
      <c r="K1478" s="689">
        <v>44988</v>
      </c>
      <c r="L1478" s="537"/>
    </row>
    <row r="1479" spans="1:12" ht="39.6">
      <c r="A1479" s="524">
        <v>1470</v>
      </c>
      <c r="B1479" s="690" t="s">
        <v>3585</v>
      </c>
      <c r="C1479" s="523" t="s">
        <v>488</v>
      </c>
      <c r="D1479" s="524" t="s">
        <v>877</v>
      </c>
      <c r="E1479" s="524" t="s">
        <v>4411</v>
      </c>
      <c r="F1479" s="524">
        <v>1.5</v>
      </c>
      <c r="G1479" s="524"/>
      <c r="H1479" s="524"/>
      <c r="I1479" s="524"/>
      <c r="J1479" s="524"/>
      <c r="K1479" s="689">
        <v>46503</v>
      </c>
      <c r="L1479" s="537"/>
    </row>
    <row r="1480" spans="1:12" ht="26.4">
      <c r="A1480" s="524">
        <v>1471</v>
      </c>
      <c r="B1480" s="414" t="s">
        <v>2774</v>
      </c>
      <c r="C1480" s="523" t="s">
        <v>665</v>
      </c>
      <c r="D1480" s="524" t="s">
        <v>919</v>
      </c>
      <c r="E1480" s="524" t="s">
        <v>4380</v>
      </c>
      <c r="F1480" s="524" t="s">
        <v>2775</v>
      </c>
      <c r="G1480" s="524"/>
      <c r="H1480" s="524"/>
      <c r="I1480" s="524"/>
      <c r="J1480" s="524"/>
      <c r="K1480" s="689">
        <v>45289</v>
      </c>
      <c r="L1480" s="537"/>
    </row>
    <row r="1481" spans="1:12">
      <c r="A1481" s="524">
        <v>1472</v>
      </c>
      <c r="B1481" s="414" t="s">
        <v>2776</v>
      </c>
      <c r="C1481" s="523" t="s">
        <v>2574</v>
      </c>
      <c r="D1481" s="524" t="s">
        <v>1208</v>
      </c>
      <c r="E1481" s="524" t="s">
        <v>3730</v>
      </c>
      <c r="F1481" s="757" t="s">
        <v>5040</v>
      </c>
      <c r="G1481" s="524"/>
      <c r="H1481" s="524"/>
      <c r="I1481" s="524"/>
      <c r="J1481" s="524"/>
      <c r="K1481" s="689">
        <v>44824</v>
      </c>
      <c r="L1481" s="537"/>
    </row>
    <row r="1482" spans="1:12">
      <c r="A1482" s="524">
        <v>1473</v>
      </c>
      <c r="B1482" s="417" t="s">
        <v>3256</v>
      </c>
      <c r="C1482" s="523" t="s">
        <v>896</v>
      </c>
      <c r="D1482" s="524" t="s">
        <v>897</v>
      </c>
      <c r="E1482" s="524" t="s">
        <v>3776</v>
      </c>
      <c r="F1482" s="757" t="s">
        <v>5036</v>
      </c>
      <c r="G1482" s="524"/>
      <c r="H1482" s="524"/>
      <c r="I1482" s="524"/>
      <c r="J1482" s="524"/>
      <c r="K1482" s="689">
        <v>46129</v>
      </c>
      <c r="L1482" s="537"/>
    </row>
    <row r="1483" spans="1:12" ht="26.4">
      <c r="A1483" s="524">
        <v>1474</v>
      </c>
      <c r="B1483" s="690" t="s">
        <v>4412</v>
      </c>
      <c r="C1483" s="523" t="s">
        <v>900</v>
      </c>
      <c r="D1483" s="524" t="s">
        <v>905</v>
      </c>
      <c r="E1483" s="524" t="s">
        <v>3777</v>
      </c>
      <c r="F1483" s="524">
        <v>1</v>
      </c>
      <c r="G1483" s="524"/>
      <c r="H1483" s="524"/>
      <c r="I1483" s="524"/>
      <c r="J1483" s="524"/>
      <c r="K1483" s="689">
        <v>47837</v>
      </c>
      <c r="L1483" s="537"/>
    </row>
    <row r="1484" spans="1:12" ht="26.4">
      <c r="A1484" s="524">
        <v>1475</v>
      </c>
      <c r="B1484" s="414" t="s">
        <v>1204</v>
      </c>
      <c r="C1484" s="523" t="s">
        <v>1205</v>
      </c>
      <c r="D1484" s="524" t="s">
        <v>904</v>
      </c>
      <c r="E1484" s="524" t="s">
        <v>3777</v>
      </c>
      <c r="F1484" s="524">
        <v>0.5</v>
      </c>
      <c r="G1484" s="524"/>
      <c r="H1484" s="524"/>
      <c r="I1484" s="524"/>
      <c r="J1484" s="524"/>
      <c r="K1484" s="689">
        <v>44632</v>
      </c>
      <c r="L1484" s="537"/>
    </row>
    <row r="1485" spans="1:12" ht="26.4">
      <c r="A1485" s="524">
        <v>1476</v>
      </c>
      <c r="B1485" s="414" t="s">
        <v>1206</v>
      </c>
      <c r="C1485" s="523" t="s">
        <v>433</v>
      </c>
      <c r="D1485" s="524" t="s">
        <v>2777</v>
      </c>
      <c r="E1485" s="524" t="s">
        <v>3982</v>
      </c>
      <c r="F1485" s="757" t="s">
        <v>4951</v>
      </c>
      <c r="G1485" s="524"/>
      <c r="H1485" s="524"/>
      <c r="I1485" s="524"/>
      <c r="J1485" s="524"/>
      <c r="K1485" s="689">
        <v>45447</v>
      </c>
      <c r="L1485" s="537"/>
    </row>
    <row r="1486" spans="1:12">
      <c r="A1486" s="524">
        <v>1477</v>
      </c>
      <c r="B1486" s="414" t="s">
        <v>2778</v>
      </c>
      <c r="C1486" s="523" t="s">
        <v>473</v>
      </c>
      <c r="D1486" s="524" t="s">
        <v>1154</v>
      </c>
      <c r="E1486" s="524" t="s">
        <v>3888</v>
      </c>
      <c r="F1486" s="524">
        <v>0.16</v>
      </c>
      <c r="G1486" s="524"/>
      <c r="H1486" s="524"/>
      <c r="I1486" s="524"/>
      <c r="J1486" s="524"/>
      <c r="K1486" s="689">
        <v>45858</v>
      </c>
      <c r="L1486" s="537"/>
    </row>
    <row r="1487" spans="1:12" ht="26.4">
      <c r="A1487" s="524">
        <v>1478</v>
      </c>
      <c r="B1487" s="414" t="s">
        <v>2779</v>
      </c>
      <c r="C1487" s="523" t="s">
        <v>984</v>
      </c>
      <c r="D1487" s="524" t="s">
        <v>834</v>
      </c>
      <c r="E1487" s="524" t="s">
        <v>4413</v>
      </c>
      <c r="F1487" s="524">
        <v>0.4</v>
      </c>
      <c r="G1487" s="524"/>
      <c r="H1487" s="524"/>
      <c r="I1487" s="524"/>
      <c r="J1487" s="524"/>
      <c r="K1487" s="689">
        <v>45194</v>
      </c>
      <c r="L1487" s="537"/>
    </row>
    <row r="1488" spans="1:12" ht="26.4">
      <c r="A1488" s="524">
        <v>1479</v>
      </c>
      <c r="B1488" s="690" t="s">
        <v>3257</v>
      </c>
      <c r="C1488" s="523" t="s">
        <v>1156</v>
      </c>
      <c r="D1488" s="524" t="s">
        <v>2690</v>
      </c>
      <c r="E1488" s="524" t="s">
        <v>3719</v>
      </c>
      <c r="F1488" s="524">
        <v>1.5</v>
      </c>
      <c r="G1488" s="524"/>
      <c r="H1488" s="524"/>
      <c r="I1488" s="524"/>
      <c r="J1488" s="524"/>
      <c r="K1488" s="689">
        <v>45747</v>
      </c>
      <c r="L1488" s="537"/>
    </row>
    <row r="1489" spans="1:12" ht="26.4">
      <c r="A1489" s="524">
        <v>1480</v>
      </c>
      <c r="B1489" s="417" t="s">
        <v>5041</v>
      </c>
      <c r="C1489" s="523" t="s">
        <v>483</v>
      </c>
      <c r="D1489" s="524" t="s">
        <v>975</v>
      </c>
      <c r="E1489" s="524" t="s">
        <v>3719</v>
      </c>
      <c r="F1489" s="524">
        <v>0.6</v>
      </c>
      <c r="G1489" s="524"/>
      <c r="H1489" s="524"/>
      <c r="I1489" s="524"/>
      <c r="J1489" s="524"/>
      <c r="K1489" s="689">
        <v>47819</v>
      </c>
      <c r="L1489" s="537"/>
    </row>
    <row r="1490" spans="1:12" ht="26.4">
      <c r="A1490" s="524">
        <v>1481</v>
      </c>
      <c r="B1490" s="690" t="s">
        <v>2780</v>
      </c>
      <c r="C1490" s="523" t="s">
        <v>396</v>
      </c>
      <c r="D1490" s="524" t="s">
        <v>2781</v>
      </c>
      <c r="E1490" s="524" t="s">
        <v>3830</v>
      </c>
      <c r="F1490" s="524" t="s">
        <v>2782</v>
      </c>
      <c r="G1490" s="524"/>
      <c r="H1490" s="524"/>
      <c r="I1490" s="524"/>
      <c r="J1490" s="524"/>
      <c r="K1490" s="689">
        <v>46411</v>
      </c>
      <c r="L1490" s="537"/>
    </row>
    <row r="1491" spans="1:12">
      <c r="A1491" s="524">
        <v>1482</v>
      </c>
      <c r="B1491" s="414" t="s">
        <v>1209</v>
      </c>
      <c r="C1491" s="523" t="s">
        <v>923</v>
      </c>
      <c r="D1491" s="524" t="s">
        <v>924</v>
      </c>
      <c r="E1491" s="524" t="s">
        <v>4399</v>
      </c>
      <c r="F1491" s="524">
        <v>0.5</v>
      </c>
      <c r="G1491" s="524"/>
      <c r="H1491" s="524"/>
      <c r="I1491" s="524"/>
      <c r="J1491" s="524"/>
      <c r="K1491" s="689">
        <v>47594</v>
      </c>
      <c r="L1491" s="537"/>
    </row>
    <row r="1492" spans="1:12" ht="26.4">
      <c r="A1492" s="524">
        <v>1483</v>
      </c>
      <c r="B1492" s="417" t="s">
        <v>3586</v>
      </c>
      <c r="C1492" s="523" t="s">
        <v>413</v>
      </c>
      <c r="D1492" s="524" t="s">
        <v>918</v>
      </c>
      <c r="E1492" s="524" t="s">
        <v>3849</v>
      </c>
      <c r="F1492" s="524" t="s">
        <v>3204</v>
      </c>
      <c r="G1492" s="524"/>
      <c r="H1492" s="524"/>
      <c r="I1492" s="524"/>
      <c r="J1492" s="524"/>
      <c r="K1492" s="692">
        <v>46451</v>
      </c>
      <c r="L1492" s="537"/>
    </row>
    <row r="1493" spans="1:12" ht="52.8">
      <c r="A1493" s="524">
        <v>1484</v>
      </c>
      <c r="B1493" s="479" t="s">
        <v>3587</v>
      </c>
      <c r="C1493" s="693" t="s">
        <v>3554</v>
      </c>
      <c r="D1493" s="694" t="s">
        <v>973</v>
      </c>
      <c r="E1493" s="694" t="s">
        <v>4414</v>
      </c>
      <c r="F1493" s="767" t="s">
        <v>2533</v>
      </c>
      <c r="G1493" s="524"/>
      <c r="H1493" s="524"/>
      <c r="I1493" s="524"/>
      <c r="J1493" s="524"/>
      <c r="K1493" s="689">
        <v>46376</v>
      </c>
      <c r="L1493" s="537"/>
    </row>
    <row r="1494" spans="1:12" ht="39.6">
      <c r="A1494" s="524">
        <v>1485</v>
      </c>
      <c r="B1494" s="414" t="s">
        <v>2783</v>
      </c>
      <c r="C1494" s="523" t="s">
        <v>665</v>
      </c>
      <c r="D1494" s="524" t="s">
        <v>945</v>
      </c>
      <c r="E1494" s="524" t="s">
        <v>4355</v>
      </c>
      <c r="F1494" s="524">
        <v>1.4999999999999999E-2</v>
      </c>
      <c r="G1494" s="524"/>
      <c r="H1494" s="524"/>
      <c r="I1494" s="524"/>
      <c r="J1494" s="524"/>
      <c r="K1494" s="689">
        <v>45114</v>
      </c>
      <c r="L1494" s="537"/>
    </row>
    <row r="1495" spans="1:12" ht="26.4">
      <c r="A1495" s="524">
        <v>1486</v>
      </c>
      <c r="B1495" s="414" t="s">
        <v>2784</v>
      </c>
      <c r="C1495" s="523" t="s">
        <v>2785</v>
      </c>
      <c r="D1495" s="524" t="s">
        <v>2786</v>
      </c>
      <c r="E1495" s="524" t="s">
        <v>3823</v>
      </c>
      <c r="F1495" s="524">
        <v>0.15</v>
      </c>
      <c r="G1495" s="524"/>
      <c r="H1495" s="524"/>
      <c r="I1495" s="524"/>
      <c r="J1495" s="524"/>
      <c r="K1495" s="689">
        <v>45767</v>
      </c>
      <c r="L1495" s="537"/>
    </row>
    <row r="1496" spans="1:12" ht="26.4">
      <c r="A1496" s="524">
        <v>1487</v>
      </c>
      <c r="B1496" s="417" t="s">
        <v>1211</v>
      </c>
      <c r="C1496" s="523" t="s">
        <v>1212</v>
      </c>
      <c r="D1496" s="524" t="s">
        <v>1213</v>
      </c>
      <c r="E1496" s="524" t="s">
        <v>3749</v>
      </c>
      <c r="F1496" s="524">
        <v>1.4</v>
      </c>
      <c r="G1496" s="524"/>
      <c r="H1496" s="524"/>
      <c r="I1496" s="524"/>
      <c r="J1496" s="524"/>
      <c r="K1496" s="689">
        <v>44520</v>
      </c>
      <c r="L1496" s="537"/>
    </row>
    <row r="1497" spans="1:12" ht="26.4">
      <c r="A1497" s="524">
        <v>1488</v>
      </c>
      <c r="B1497" s="417" t="s">
        <v>1210</v>
      </c>
      <c r="C1497" s="523" t="s">
        <v>860</v>
      </c>
      <c r="D1497" s="524" t="s">
        <v>842</v>
      </c>
      <c r="E1497" s="524" t="s">
        <v>3749</v>
      </c>
      <c r="F1497" s="524">
        <v>2</v>
      </c>
      <c r="G1497" s="524"/>
      <c r="H1497" s="524"/>
      <c r="I1497" s="524"/>
      <c r="J1497" s="524"/>
      <c r="K1497" s="689">
        <v>44793</v>
      </c>
      <c r="L1497" s="537"/>
    </row>
    <row r="1498" spans="1:12" ht="26.4">
      <c r="A1498" s="524">
        <v>1489</v>
      </c>
      <c r="B1498" s="414" t="s">
        <v>1214</v>
      </c>
      <c r="C1498" s="523" t="s">
        <v>665</v>
      </c>
      <c r="D1498" s="524" t="s">
        <v>945</v>
      </c>
      <c r="E1498" s="524" t="s">
        <v>3980</v>
      </c>
      <c r="F1498" s="524">
        <v>0.01</v>
      </c>
      <c r="G1498" s="524"/>
      <c r="H1498" s="524"/>
      <c r="I1498" s="524"/>
      <c r="J1498" s="524"/>
      <c r="K1498" s="689">
        <v>47170</v>
      </c>
      <c r="L1498" s="537"/>
    </row>
    <row r="1499" spans="1:12" ht="52.8">
      <c r="A1499" s="524">
        <v>1490</v>
      </c>
      <c r="B1499" s="414" t="s">
        <v>2787</v>
      </c>
      <c r="C1499" s="523" t="s">
        <v>2788</v>
      </c>
      <c r="D1499" s="524" t="s">
        <v>953</v>
      </c>
      <c r="E1499" s="524" t="s">
        <v>4415</v>
      </c>
      <c r="F1499" s="757" t="s">
        <v>4947</v>
      </c>
      <c r="G1499" s="524"/>
      <c r="H1499" s="524"/>
      <c r="I1499" s="524"/>
      <c r="J1499" s="524"/>
      <c r="K1499" s="692">
        <v>45469</v>
      </c>
      <c r="L1499" s="537"/>
    </row>
    <row r="1500" spans="1:12" ht="26.4">
      <c r="A1500" s="524">
        <v>1491</v>
      </c>
      <c r="B1500" s="414" t="s">
        <v>2789</v>
      </c>
      <c r="C1500" s="523" t="s">
        <v>665</v>
      </c>
      <c r="D1500" s="524" t="s">
        <v>945</v>
      </c>
      <c r="E1500" s="524" t="s">
        <v>3816</v>
      </c>
      <c r="F1500" s="524">
        <v>0.01</v>
      </c>
      <c r="G1500" s="524"/>
      <c r="H1500" s="524"/>
      <c r="I1500" s="524"/>
      <c r="J1500" s="524"/>
      <c r="K1500" s="689">
        <v>45002</v>
      </c>
      <c r="L1500" s="537"/>
    </row>
    <row r="1501" spans="1:12" ht="39.6">
      <c r="A1501" s="524">
        <v>1492</v>
      </c>
      <c r="B1501" s="414" t="s">
        <v>2790</v>
      </c>
      <c r="C1501" s="523" t="s">
        <v>2791</v>
      </c>
      <c r="D1501" s="524" t="s">
        <v>2554</v>
      </c>
      <c r="E1501" s="524" t="s">
        <v>4416</v>
      </c>
      <c r="F1501" s="524">
        <v>0.03</v>
      </c>
      <c r="G1501" s="524"/>
      <c r="H1501" s="524"/>
      <c r="I1501" s="524"/>
      <c r="J1501" s="524"/>
      <c r="K1501" s="689">
        <v>45089</v>
      </c>
      <c r="L1501" s="537"/>
    </row>
    <row r="1502" spans="1:12" ht="26.4">
      <c r="A1502" s="524">
        <v>1493</v>
      </c>
      <c r="B1502" s="414" t="s">
        <v>3258</v>
      </c>
      <c r="C1502" s="523" t="s">
        <v>3259</v>
      </c>
      <c r="D1502" s="524" t="s">
        <v>3260</v>
      </c>
      <c r="E1502" s="524" t="s">
        <v>3721</v>
      </c>
      <c r="F1502" s="524">
        <v>0.03</v>
      </c>
      <c r="G1502" s="524"/>
      <c r="H1502" s="524"/>
      <c r="I1502" s="524"/>
      <c r="J1502" s="524"/>
      <c r="K1502" s="689">
        <v>46129</v>
      </c>
      <c r="L1502" s="537"/>
    </row>
    <row r="1503" spans="1:12" ht="26.4">
      <c r="A1503" s="524">
        <v>1494</v>
      </c>
      <c r="B1503" s="414" t="s">
        <v>5042</v>
      </c>
      <c r="C1503" s="523" t="s">
        <v>5043</v>
      </c>
      <c r="D1503" s="524" t="s">
        <v>5044</v>
      </c>
      <c r="E1503" s="524" t="s">
        <v>4135</v>
      </c>
      <c r="F1503" s="524">
        <v>1</v>
      </c>
      <c r="G1503" s="524"/>
      <c r="H1503" s="524"/>
      <c r="I1503" s="524"/>
      <c r="J1503" s="524"/>
      <c r="K1503" s="689">
        <v>47630</v>
      </c>
      <c r="L1503" s="537"/>
    </row>
    <row r="1504" spans="1:12" ht="26.4">
      <c r="A1504" s="524">
        <v>1495</v>
      </c>
      <c r="B1504" s="414" t="s">
        <v>2792</v>
      </c>
      <c r="C1504" s="523" t="s">
        <v>2793</v>
      </c>
      <c r="D1504" s="524" t="s">
        <v>2794</v>
      </c>
      <c r="E1504" s="524" t="s">
        <v>3815</v>
      </c>
      <c r="F1504" s="524">
        <v>1</v>
      </c>
      <c r="G1504" s="524"/>
      <c r="H1504" s="524"/>
      <c r="I1504" s="524"/>
      <c r="J1504" s="524"/>
      <c r="K1504" s="689">
        <v>45370</v>
      </c>
      <c r="L1504" s="537"/>
    </row>
    <row r="1505" spans="1:12">
      <c r="A1505" s="524">
        <v>1496</v>
      </c>
      <c r="B1505" s="414" t="s">
        <v>1136</v>
      </c>
      <c r="C1505" s="523" t="s">
        <v>1137</v>
      </c>
      <c r="D1505" s="524" t="s">
        <v>1001</v>
      </c>
      <c r="E1505" s="524" t="s">
        <v>3818</v>
      </c>
      <c r="F1505" s="524">
        <v>1.7</v>
      </c>
      <c r="G1505" s="524"/>
      <c r="H1505" s="524"/>
      <c r="I1505" s="524"/>
      <c r="J1505" s="524"/>
      <c r="K1505" s="689">
        <v>44806</v>
      </c>
      <c r="L1505" s="537"/>
    </row>
    <row r="1506" spans="1:12" ht="26.4">
      <c r="A1506" s="524">
        <v>1497</v>
      </c>
      <c r="B1506" s="479" t="s">
        <v>3261</v>
      </c>
      <c r="C1506" s="693" t="s">
        <v>414</v>
      </c>
      <c r="D1506" s="694" t="s">
        <v>1154</v>
      </c>
      <c r="E1506" s="694" t="s">
        <v>4161</v>
      </c>
      <c r="F1506" s="694">
        <v>1</v>
      </c>
      <c r="G1506" s="524"/>
      <c r="H1506" s="524"/>
      <c r="I1506" s="524"/>
      <c r="J1506" s="524"/>
      <c r="K1506" s="689">
        <v>45957</v>
      </c>
      <c r="L1506" s="537"/>
    </row>
    <row r="1507" spans="1:12">
      <c r="A1507" s="524">
        <v>1498</v>
      </c>
      <c r="B1507" s="714" t="s">
        <v>3588</v>
      </c>
      <c r="C1507" s="693" t="s">
        <v>413</v>
      </c>
      <c r="D1507" s="694" t="s">
        <v>3589</v>
      </c>
      <c r="E1507" s="694" t="s">
        <v>3815</v>
      </c>
      <c r="F1507" s="767" t="s">
        <v>2533</v>
      </c>
      <c r="G1507" s="524"/>
      <c r="H1507" s="524"/>
      <c r="I1507" s="524"/>
      <c r="J1507" s="524"/>
      <c r="K1507" s="689">
        <v>46406</v>
      </c>
      <c r="L1507" s="537"/>
    </row>
    <row r="1508" spans="1:12">
      <c r="A1508" s="524">
        <v>1499</v>
      </c>
      <c r="B1508" s="479" t="s">
        <v>3590</v>
      </c>
      <c r="C1508" s="693" t="s">
        <v>896</v>
      </c>
      <c r="D1508" s="694" t="s">
        <v>897</v>
      </c>
      <c r="E1508" s="694" t="s">
        <v>3935</v>
      </c>
      <c r="F1508" s="694">
        <v>1.3</v>
      </c>
      <c r="G1508" s="524"/>
      <c r="H1508" s="524"/>
      <c r="I1508" s="524"/>
      <c r="J1508" s="524"/>
      <c r="K1508" s="689">
        <v>46711</v>
      </c>
      <c r="L1508" s="537"/>
    </row>
    <row r="1509" spans="1:12" ht="26.4">
      <c r="A1509" s="524">
        <v>1500</v>
      </c>
      <c r="B1509" s="417" t="s">
        <v>4417</v>
      </c>
      <c r="C1509" s="523" t="s">
        <v>4418</v>
      </c>
      <c r="D1509" s="524" t="s">
        <v>4419</v>
      </c>
      <c r="E1509" s="524" t="s">
        <v>3719</v>
      </c>
      <c r="F1509" s="524">
        <v>0.5</v>
      </c>
      <c r="G1509" s="524"/>
      <c r="H1509" s="524"/>
      <c r="I1509" s="524"/>
      <c r="J1509" s="524"/>
      <c r="K1509" s="708">
        <v>47344</v>
      </c>
      <c r="L1509" s="537"/>
    </row>
    <row r="1510" spans="1:12">
      <c r="A1510" s="524">
        <v>1501</v>
      </c>
      <c r="B1510" s="414" t="s">
        <v>1215</v>
      </c>
      <c r="C1510" s="523" t="s">
        <v>665</v>
      </c>
      <c r="D1510" s="524" t="s">
        <v>945</v>
      </c>
      <c r="E1510" s="524" t="s">
        <v>3729</v>
      </c>
      <c r="F1510" s="524">
        <v>1.4999999999999999E-2</v>
      </c>
      <c r="G1510" s="524"/>
      <c r="H1510" s="524"/>
      <c r="I1510" s="524"/>
      <c r="J1510" s="524"/>
      <c r="K1510" s="721">
        <v>47209</v>
      </c>
      <c r="L1510" s="537"/>
    </row>
    <row r="1511" spans="1:12">
      <c r="A1511" s="524">
        <v>1502</v>
      </c>
      <c r="B1511" s="690" t="s">
        <v>2795</v>
      </c>
      <c r="C1511" s="523" t="s">
        <v>2796</v>
      </c>
      <c r="D1511" s="524" t="s">
        <v>2797</v>
      </c>
      <c r="E1511" s="524" t="s">
        <v>3773</v>
      </c>
      <c r="F1511" s="524">
        <v>1</v>
      </c>
      <c r="G1511" s="524"/>
      <c r="H1511" s="524"/>
      <c r="I1511" s="524"/>
      <c r="J1511" s="524"/>
      <c r="K1511" s="689">
        <v>45957</v>
      </c>
      <c r="L1511" s="537"/>
    </row>
    <row r="1512" spans="1:12" ht="26.4">
      <c r="A1512" s="524">
        <v>1503</v>
      </c>
      <c r="B1512" s="478" t="s">
        <v>3262</v>
      </c>
      <c r="C1512" s="693" t="s">
        <v>984</v>
      </c>
      <c r="D1512" s="694" t="s">
        <v>834</v>
      </c>
      <c r="E1512" s="694" t="s">
        <v>3771</v>
      </c>
      <c r="F1512" s="694">
        <v>0.4</v>
      </c>
      <c r="G1512" s="524"/>
      <c r="H1512" s="524"/>
      <c r="I1512" s="524"/>
      <c r="J1512" s="524"/>
      <c r="K1512" s="689">
        <v>46122</v>
      </c>
      <c r="L1512" s="537"/>
    </row>
    <row r="1513" spans="1:12" ht="26.4">
      <c r="A1513" s="524">
        <v>1504</v>
      </c>
      <c r="B1513" s="414" t="s">
        <v>2798</v>
      </c>
      <c r="C1513" s="523" t="s">
        <v>836</v>
      </c>
      <c r="D1513" s="524" t="s">
        <v>834</v>
      </c>
      <c r="E1513" s="524" t="s">
        <v>3771</v>
      </c>
      <c r="F1513" s="524">
        <v>0.8</v>
      </c>
      <c r="G1513" s="524"/>
      <c r="H1513" s="524"/>
      <c r="I1513" s="524"/>
      <c r="J1513" s="524"/>
      <c r="K1513" s="689">
        <v>45271</v>
      </c>
      <c r="L1513" s="537"/>
    </row>
    <row r="1514" spans="1:12" ht="26.4">
      <c r="A1514" s="524">
        <v>1505</v>
      </c>
      <c r="B1514" s="690" t="s">
        <v>3591</v>
      </c>
      <c r="C1514" s="523" t="s">
        <v>3592</v>
      </c>
      <c r="D1514" s="524" t="s">
        <v>3189</v>
      </c>
      <c r="E1514" s="524" t="s">
        <v>3848</v>
      </c>
      <c r="F1514" s="524">
        <v>0.25</v>
      </c>
      <c r="G1514" s="524"/>
      <c r="H1514" s="524"/>
      <c r="I1514" s="524"/>
      <c r="J1514" s="524"/>
      <c r="K1514" s="689">
        <v>46745</v>
      </c>
      <c r="L1514" s="537"/>
    </row>
    <row r="1515" spans="1:12" ht="39.6">
      <c r="A1515" s="524">
        <v>1506</v>
      </c>
      <c r="B1515" s="414" t="s">
        <v>3593</v>
      </c>
      <c r="C1515" s="523" t="s">
        <v>984</v>
      </c>
      <c r="D1515" s="524" t="s">
        <v>3594</v>
      </c>
      <c r="E1515" s="524" t="s">
        <v>4420</v>
      </c>
      <c r="F1515" s="524">
        <v>0.4</v>
      </c>
      <c r="G1515" s="524"/>
      <c r="H1515" s="524"/>
      <c r="I1515" s="524"/>
      <c r="J1515" s="524"/>
      <c r="K1515" s="689">
        <v>46697</v>
      </c>
      <c r="L1515" s="537"/>
    </row>
    <row r="1516" spans="1:12">
      <c r="A1516" s="524">
        <v>1507</v>
      </c>
      <c r="B1516" s="414" t="s">
        <v>2799</v>
      </c>
      <c r="C1516" s="523" t="s">
        <v>2800</v>
      </c>
      <c r="D1516" s="524" t="s">
        <v>2554</v>
      </c>
      <c r="E1516" s="524" t="s">
        <v>3888</v>
      </c>
      <c r="F1516" s="757" t="s">
        <v>5037</v>
      </c>
      <c r="G1516" s="524"/>
      <c r="H1516" s="524"/>
      <c r="I1516" s="524"/>
      <c r="J1516" s="524"/>
      <c r="K1516" s="689">
        <v>45642</v>
      </c>
      <c r="L1516" s="537"/>
    </row>
    <row r="1517" spans="1:12" ht="26.4">
      <c r="A1517" s="524">
        <v>1508</v>
      </c>
      <c r="B1517" s="360" t="s">
        <v>4421</v>
      </c>
      <c r="C1517" s="756" t="s">
        <v>4422</v>
      </c>
      <c r="D1517" s="756" t="s">
        <v>4423</v>
      </c>
      <c r="E1517" s="756" t="s">
        <v>3736</v>
      </c>
      <c r="F1517" s="756">
        <v>0.75</v>
      </c>
      <c r="G1517" s="524"/>
      <c r="H1517" s="524"/>
      <c r="I1517" s="524"/>
      <c r="J1517" s="524"/>
      <c r="K1517" s="689">
        <v>47286</v>
      </c>
      <c r="L1517" s="537"/>
    </row>
    <row r="1518" spans="1:12" ht="26.4">
      <c r="A1518" s="524">
        <v>1509</v>
      </c>
      <c r="B1518" s="478" t="s">
        <v>3595</v>
      </c>
      <c r="C1518" s="693" t="s">
        <v>3370</v>
      </c>
      <c r="D1518" s="694" t="s">
        <v>3596</v>
      </c>
      <c r="E1518" s="694" t="s">
        <v>3719</v>
      </c>
      <c r="F1518" s="694">
        <v>0.8</v>
      </c>
      <c r="G1518" s="524"/>
      <c r="H1518" s="524"/>
      <c r="I1518" s="524"/>
      <c r="J1518" s="524"/>
      <c r="K1518" s="689">
        <v>47557</v>
      </c>
      <c r="L1518" s="537"/>
    </row>
    <row r="1519" spans="1:12" ht="26.4">
      <c r="A1519" s="524">
        <v>1510</v>
      </c>
      <c r="B1519" s="417" t="s">
        <v>1216</v>
      </c>
      <c r="C1519" s="523" t="s">
        <v>966</v>
      </c>
      <c r="D1519" s="524" t="s">
        <v>918</v>
      </c>
      <c r="E1519" s="524" t="s">
        <v>3943</v>
      </c>
      <c r="F1519" s="524">
        <v>0.5</v>
      </c>
      <c r="G1519" s="524"/>
      <c r="H1519" s="524"/>
      <c r="I1519" s="524"/>
      <c r="J1519" s="524"/>
      <c r="K1519" s="689">
        <v>47244</v>
      </c>
      <c r="L1519" s="537"/>
    </row>
    <row r="1520" spans="1:12">
      <c r="A1520" s="524">
        <v>1511</v>
      </c>
      <c r="B1520" s="414" t="s">
        <v>2801</v>
      </c>
      <c r="C1520" s="523" t="s">
        <v>2185</v>
      </c>
      <c r="D1520" s="524" t="s">
        <v>918</v>
      </c>
      <c r="E1520" s="524" t="s">
        <v>3714</v>
      </c>
      <c r="F1520" s="524">
        <v>0.5</v>
      </c>
      <c r="G1520" s="524"/>
      <c r="H1520" s="524"/>
      <c r="I1520" s="524"/>
      <c r="J1520" s="524"/>
      <c r="K1520" s="692">
        <v>45717</v>
      </c>
      <c r="L1520" s="537"/>
    </row>
    <row r="1521" spans="1:12" ht="26.4">
      <c r="A1521" s="524">
        <v>1512</v>
      </c>
      <c r="B1521" s="414" t="s">
        <v>1217</v>
      </c>
      <c r="C1521" s="523" t="s">
        <v>1172</v>
      </c>
      <c r="D1521" s="524" t="s">
        <v>1158</v>
      </c>
      <c r="E1521" s="524" t="s">
        <v>4424</v>
      </c>
      <c r="F1521" s="524">
        <v>0.75</v>
      </c>
      <c r="G1521" s="524"/>
      <c r="H1521" s="524"/>
      <c r="I1521" s="524"/>
      <c r="J1521" s="524"/>
      <c r="K1521" s="769">
        <v>46367</v>
      </c>
      <c r="L1521" s="537"/>
    </row>
    <row r="1522" spans="1:12" ht="26.4">
      <c r="A1522" s="524">
        <v>1513</v>
      </c>
      <c r="B1522" s="417" t="s">
        <v>1218</v>
      </c>
      <c r="C1522" s="523" t="s">
        <v>1172</v>
      </c>
      <c r="D1522" s="524" t="s">
        <v>1158</v>
      </c>
      <c r="E1522" s="524" t="s">
        <v>3943</v>
      </c>
      <c r="F1522" s="524">
        <v>1</v>
      </c>
      <c r="G1522" s="524"/>
      <c r="H1522" s="524"/>
      <c r="I1522" s="524"/>
      <c r="J1522" s="524"/>
      <c r="K1522" s="769">
        <v>46367</v>
      </c>
      <c r="L1522" s="537"/>
    </row>
    <row r="1523" spans="1:12" ht="26.4">
      <c r="A1523" s="524">
        <v>1514</v>
      </c>
      <c r="B1523" s="414" t="s">
        <v>2802</v>
      </c>
      <c r="C1523" s="523" t="s">
        <v>2803</v>
      </c>
      <c r="D1523" s="524" t="s">
        <v>880</v>
      </c>
      <c r="E1523" s="524" t="s">
        <v>3944</v>
      </c>
      <c r="F1523" s="524">
        <v>0.02</v>
      </c>
      <c r="G1523" s="524"/>
      <c r="H1523" s="524"/>
      <c r="I1523" s="524"/>
      <c r="J1523" s="524"/>
      <c r="K1523" s="689">
        <v>45060</v>
      </c>
      <c r="L1523" s="537"/>
    </row>
    <row r="1524" spans="1:12" ht="132">
      <c r="A1524" s="524">
        <v>1515</v>
      </c>
      <c r="B1524" s="414" t="s">
        <v>3597</v>
      </c>
      <c r="C1524" s="523" t="s">
        <v>1162</v>
      </c>
      <c r="D1524" s="524" t="s">
        <v>1227</v>
      </c>
      <c r="E1524" s="524" t="s">
        <v>4425</v>
      </c>
      <c r="F1524" s="524">
        <v>0.3</v>
      </c>
      <c r="G1524" s="524"/>
      <c r="H1524" s="524"/>
      <c r="I1524" s="524"/>
      <c r="J1524" s="524"/>
      <c r="K1524" s="689">
        <v>46483</v>
      </c>
      <c r="L1524" s="537"/>
    </row>
    <row r="1525" spans="1:12" ht="26.4">
      <c r="A1525" s="524">
        <v>1516</v>
      </c>
      <c r="B1525" s="690" t="s">
        <v>5045</v>
      </c>
      <c r="C1525" s="523" t="s">
        <v>3225</v>
      </c>
      <c r="D1525" s="524" t="s">
        <v>3226</v>
      </c>
      <c r="E1525" s="524" t="s">
        <v>5046</v>
      </c>
      <c r="F1525" s="524">
        <v>3</v>
      </c>
      <c r="G1525" s="524"/>
      <c r="H1525" s="524"/>
      <c r="I1525" s="524"/>
      <c r="J1525" s="524"/>
      <c r="K1525" s="689">
        <v>47788</v>
      </c>
      <c r="L1525" s="537"/>
    </row>
    <row r="1526" spans="1:12" ht="39.6">
      <c r="A1526" s="524">
        <v>1517</v>
      </c>
      <c r="B1526" s="414" t="s">
        <v>1219</v>
      </c>
      <c r="C1526" s="523" t="s">
        <v>855</v>
      </c>
      <c r="D1526" s="524" t="s">
        <v>856</v>
      </c>
      <c r="E1526" s="524" t="s">
        <v>3860</v>
      </c>
      <c r="F1526" s="524">
        <v>8.0000000000000002E-3</v>
      </c>
      <c r="G1526" s="524"/>
      <c r="H1526" s="524"/>
      <c r="I1526" s="524"/>
      <c r="J1526" s="524"/>
      <c r="K1526" s="692">
        <v>47376</v>
      </c>
      <c r="L1526" s="537"/>
    </row>
    <row r="1527" spans="1:12">
      <c r="A1527" s="524">
        <v>1518</v>
      </c>
      <c r="B1527" s="414" t="s">
        <v>1220</v>
      </c>
      <c r="C1527" s="523" t="s">
        <v>665</v>
      </c>
      <c r="D1527" s="524" t="s">
        <v>945</v>
      </c>
      <c r="E1527" s="524" t="s">
        <v>4426</v>
      </c>
      <c r="F1527" s="524">
        <v>0.5</v>
      </c>
      <c r="G1527" s="524"/>
      <c r="H1527" s="524"/>
      <c r="I1527" s="524"/>
      <c r="J1527" s="524"/>
      <c r="K1527" s="689">
        <v>47477</v>
      </c>
      <c r="L1527" s="537"/>
    </row>
    <row r="1528" spans="1:12" ht="66">
      <c r="A1528" s="524">
        <v>1519</v>
      </c>
      <c r="B1528" s="414" t="s">
        <v>3263</v>
      </c>
      <c r="C1528" s="523" t="s">
        <v>2804</v>
      </c>
      <c r="D1528" s="524" t="s">
        <v>1019</v>
      </c>
      <c r="E1528" s="524" t="s">
        <v>4427</v>
      </c>
      <c r="F1528" s="524">
        <v>0.4</v>
      </c>
      <c r="G1528" s="524"/>
      <c r="H1528" s="524"/>
      <c r="I1528" s="524"/>
      <c r="J1528" s="524"/>
      <c r="K1528" s="689">
        <v>45002</v>
      </c>
      <c r="L1528" s="537"/>
    </row>
    <row r="1529" spans="1:12" ht="39.6">
      <c r="A1529" s="524">
        <v>1520</v>
      </c>
      <c r="B1529" s="414" t="s">
        <v>3598</v>
      </c>
      <c r="C1529" s="523" t="s">
        <v>396</v>
      </c>
      <c r="D1529" s="524" t="s">
        <v>975</v>
      </c>
      <c r="E1529" s="524" t="s">
        <v>4428</v>
      </c>
      <c r="F1529" s="524" t="s">
        <v>3237</v>
      </c>
      <c r="G1529" s="524"/>
      <c r="H1529" s="524"/>
      <c r="I1529" s="524"/>
      <c r="J1529" s="524"/>
      <c r="K1529" s="689">
        <v>46662</v>
      </c>
      <c r="L1529" s="537"/>
    </row>
    <row r="1530" spans="1:12" ht="26.4">
      <c r="A1530" s="524">
        <v>1521</v>
      </c>
      <c r="B1530" s="414" t="s">
        <v>1221</v>
      </c>
      <c r="C1530" s="523" t="s">
        <v>1222</v>
      </c>
      <c r="D1530" s="524" t="s">
        <v>1223</v>
      </c>
      <c r="E1530" s="524" t="s">
        <v>3856</v>
      </c>
      <c r="F1530" s="524">
        <v>0.307</v>
      </c>
      <c r="G1530" s="524"/>
      <c r="H1530" s="524"/>
      <c r="I1530" s="524"/>
      <c r="J1530" s="524"/>
      <c r="K1530" s="689">
        <v>46900</v>
      </c>
      <c r="L1530" s="537"/>
    </row>
    <row r="1531" spans="1:12" ht="26.4">
      <c r="A1531" s="524">
        <v>1522</v>
      </c>
      <c r="B1531" s="414" t="s">
        <v>1224</v>
      </c>
      <c r="C1531" s="523" t="s">
        <v>418</v>
      </c>
      <c r="D1531" s="524" t="s">
        <v>996</v>
      </c>
      <c r="E1531" s="524" t="s">
        <v>3856</v>
      </c>
      <c r="F1531" s="524" t="s">
        <v>2805</v>
      </c>
      <c r="G1531" s="524"/>
      <c r="H1531" s="524"/>
      <c r="I1531" s="524"/>
      <c r="J1531" s="524"/>
      <c r="K1531" s="689">
        <v>45331</v>
      </c>
      <c r="L1531" s="537"/>
    </row>
    <row r="1532" spans="1:12" ht="26.4">
      <c r="A1532" s="524">
        <v>1523</v>
      </c>
      <c r="B1532" s="414" t="s">
        <v>1225</v>
      </c>
      <c r="C1532" s="523" t="s">
        <v>665</v>
      </c>
      <c r="D1532" s="524" t="s">
        <v>1226</v>
      </c>
      <c r="E1532" s="524" t="s">
        <v>3777</v>
      </c>
      <c r="F1532" s="524">
        <v>0.01</v>
      </c>
      <c r="G1532" s="524"/>
      <c r="H1532" s="524"/>
      <c r="I1532" s="524"/>
      <c r="J1532" s="524"/>
      <c r="K1532" s="537"/>
      <c r="L1532" s="537"/>
    </row>
    <row r="1533" spans="1:12">
      <c r="A1533" s="524">
        <v>1524</v>
      </c>
      <c r="B1533" s="479" t="s">
        <v>4429</v>
      </c>
      <c r="C1533" s="693" t="s">
        <v>665</v>
      </c>
      <c r="D1533" s="694" t="s">
        <v>1226</v>
      </c>
      <c r="E1533" s="694" t="s">
        <v>4430</v>
      </c>
      <c r="F1533" s="767" t="s">
        <v>5047</v>
      </c>
      <c r="G1533" s="524"/>
      <c r="H1533" s="524"/>
      <c r="I1533" s="524"/>
      <c r="J1533" s="524"/>
      <c r="K1533" s="689">
        <v>44778</v>
      </c>
      <c r="L1533" s="537"/>
    </row>
    <row r="1534" spans="1:12" ht="39.6">
      <c r="A1534" s="524">
        <v>1525</v>
      </c>
      <c r="B1534" s="479" t="s">
        <v>4431</v>
      </c>
      <c r="C1534" s="693" t="s">
        <v>4432</v>
      </c>
      <c r="D1534" s="694" t="s">
        <v>3226</v>
      </c>
      <c r="E1534" s="694" t="s">
        <v>4026</v>
      </c>
      <c r="F1534" s="767" t="s">
        <v>4991</v>
      </c>
      <c r="G1534" s="524"/>
      <c r="H1534" s="524"/>
      <c r="I1534" s="524"/>
      <c r="J1534" s="524"/>
      <c r="K1534" s="706">
        <v>47426</v>
      </c>
      <c r="L1534" s="537"/>
    </row>
    <row r="1535" spans="1:12" ht="26.4">
      <c r="A1535" s="524">
        <v>1526</v>
      </c>
      <c r="B1535" s="714" t="s">
        <v>5048</v>
      </c>
      <c r="C1535" s="693" t="s">
        <v>1162</v>
      </c>
      <c r="D1535" s="694" t="s">
        <v>1227</v>
      </c>
      <c r="E1535" s="694" t="s">
        <v>3709</v>
      </c>
      <c r="F1535" s="767" t="s">
        <v>4947</v>
      </c>
      <c r="G1535" s="524"/>
      <c r="H1535" s="524"/>
      <c r="I1535" s="524"/>
      <c r="J1535" s="524"/>
      <c r="K1535" s="689">
        <v>47530</v>
      </c>
      <c r="L1535" s="537"/>
    </row>
    <row r="1536" spans="1:12" ht="26.4">
      <c r="A1536" s="524">
        <v>1527</v>
      </c>
      <c r="B1536" s="414" t="s">
        <v>2806</v>
      </c>
      <c r="C1536" s="523" t="s">
        <v>984</v>
      </c>
      <c r="D1536" s="524" t="s">
        <v>2738</v>
      </c>
      <c r="E1536" s="524" t="s">
        <v>4260</v>
      </c>
      <c r="F1536" s="757" t="s">
        <v>5049</v>
      </c>
      <c r="G1536" s="524"/>
      <c r="H1536" s="524"/>
      <c r="I1536" s="524"/>
      <c r="J1536" s="524"/>
      <c r="K1536" s="689">
        <v>45612</v>
      </c>
      <c r="L1536" s="537"/>
    </row>
    <row r="1537" spans="1:12">
      <c r="A1537" s="524">
        <v>1528</v>
      </c>
      <c r="B1537" s="414" t="s">
        <v>1228</v>
      </c>
      <c r="C1537" s="523" t="s">
        <v>1024</v>
      </c>
      <c r="D1537" s="524" t="s">
        <v>2807</v>
      </c>
      <c r="E1537" s="524" t="s">
        <v>4151</v>
      </c>
      <c r="F1537" s="524">
        <v>0.4</v>
      </c>
      <c r="G1537" s="524"/>
      <c r="H1537" s="524"/>
      <c r="I1537" s="524"/>
      <c r="J1537" s="524"/>
      <c r="K1537" s="777">
        <v>47154</v>
      </c>
      <c r="L1537" s="537"/>
    </row>
    <row r="1538" spans="1:12" ht="52.8">
      <c r="A1538" s="524">
        <v>1529</v>
      </c>
      <c r="B1538" s="414" t="s">
        <v>5050</v>
      </c>
      <c r="C1538" s="523" t="s">
        <v>5051</v>
      </c>
      <c r="D1538" s="524" t="s">
        <v>5052</v>
      </c>
      <c r="E1538" s="524" t="s">
        <v>5031</v>
      </c>
      <c r="F1538" s="524">
        <v>2</v>
      </c>
      <c r="G1538" s="524"/>
      <c r="H1538" s="524"/>
      <c r="I1538" s="524"/>
      <c r="J1538" s="524"/>
      <c r="K1538" s="692">
        <v>47833</v>
      </c>
      <c r="L1538" s="537"/>
    </row>
    <row r="1539" spans="1:12" ht="26.4">
      <c r="A1539" s="524">
        <v>1530</v>
      </c>
      <c r="B1539" s="414" t="s">
        <v>2808</v>
      </c>
      <c r="C1539" s="523" t="s">
        <v>483</v>
      </c>
      <c r="D1539" s="524" t="s">
        <v>975</v>
      </c>
      <c r="E1539" s="524" t="s">
        <v>3944</v>
      </c>
      <c r="F1539" s="757" t="s">
        <v>3543</v>
      </c>
      <c r="G1539" s="524"/>
      <c r="H1539" s="524"/>
      <c r="I1539" s="524"/>
      <c r="J1539" s="524"/>
      <c r="K1539" s="689">
        <v>45332</v>
      </c>
      <c r="L1539" s="537"/>
    </row>
    <row r="1540" spans="1:12">
      <c r="A1540" s="524">
        <v>1531</v>
      </c>
      <c r="B1540" s="690" t="s">
        <v>1229</v>
      </c>
      <c r="C1540" s="523" t="s">
        <v>318</v>
      </c>
      <c r="D1540" s="524" t="s">
        <v>842</v>
      </c>
      <c r="E1540" s="524" t="s">
        <v>3773</v>
      </c>
      <c r="F1540" s="524">
        <v>1.5</v>
      </c>
      <c r="G1540" s="524"/>
      <c r="H1540" s="524"/>
      <c r="I1540" s="524"/>
      <c r="J1540" s="524"/>
      <c r="K1540" s="689">
        <v>44631</v>
      </c>
      <c r="L1540" s="537"/>
    </row>
    <row r="1541" spans="1:12">
      <c r="A1541" s="524">
        <v>1532</v>
      </c>
      <c r="B1541" s="690" t="s">
        <v>2809</v>
      </c>
      <c r="C1541" s="523" t="s">
        <v>2810</v>
      </c>
      <c r="D1541" s="524" t="s">
        <v>2514</v>
      </c>
      <c r="E1541" s="524" t="s">
        <v>3776</v>
      </c>
      <c r="F1541" s="524">
        <v>1.4</v>
      </c>
      <c r="G1541" s="524"/>
      <c r="H1541" s="524"/>
      <c r="I1541" s="524"/>
      <c r="J1541" s="524"/>
      <c r="K1541" s="689">
        <v>45740</v>
      </c>
      <c r="L1541" s="537"/>
    </row>
    <row r="1542" spans="1:12">
      <c r="A1542" s="524">
        <v>1533</v>
      </c>
      <c r="B1542" s="690" t="s">
        <v>1230</v>
      </c>
      <c r="C1542" s="523" t="s">
        <v>860</v>
      </c>
      <c r="D1542" s="524" t="s">
        <v>842</v>
      </c>
      <c r="E1542" s="524" t="s">
        <v>3773</v>
      </c>
      <c r="F1542" s="524">
        <v>3</v>
      </c>
      <c r="G1542" s="524"/>
      <c r="H1542" s="524"/>
      <c r="I1542" s="524"/>
      <c r="J1542" s="524"/>
      <c r="K1542" s="692">
        <v>44631</v>
      </c>
      <c r="L1542" s="537"/>
    </row>
    <row r="1543" spans="1:12" ht="26.4">
      <c r="A1543" s="524">
        <v>1534</v>
      </c>
      <c r="B1543" s="478" t="s">
        <v>2894</v>
      </c>
      <c r="C1543" s="693" t="s">
        <v>488</v>
      </c>
      <c r="D1543" s="694" t="s">
        <v>2895</v>
      </c>
      <c r="E1543" s="694" t="s">
        <v>3719</v>
      </c>
      <c r="F1543" s="694">
        <v>1</v>
      </c>
      <c r="G1543" s="524"/>
      <c r="H1543" s="524"/>
      <c r="I1543" s="524"/>
      <c r="J1543" s="524"/>
      <c r="K1543" s="689">
        <v>44888</v>
      </c>
      <c r="L1543" s="537"/>
    </row>
    <row r="1544" spans="1:12" ht="26.4">
      <c r="A1544" s="524">
        <v>1535</v>
      </c>
      <c r="B1544" s="417" t="s">
        <v>1231</v>
      </c>
      <c r="C1544" s="523" t="s">
        <v>841</v>
      </c>
      <c r="D1544" s="524" t="s">
        <v>842</v>
      </c>
      <c r="E1544" s="524" t="s">
        <v>3943</v>
      </c>
      <c r="F1544" s="524">
        <v>2</v>
      </c>
      <c r="G1544" s="524"/>
      <c r="H1544" s="524"/>
      <c r="I1544" s="524"/>
      <c r="J1544" s="524"/>
      <c r="K1544" s="692">
        <v>44918</v>
      </c>
      <c r="L1544" s="537"/>
    </row>
    <row r="1545" spans="1:12" ht="26.4">
      <c r="A1545" s="524">
        <v>1536</v>
      </c>
      <c r="B1545" s="414" t="s">
        <v>2811</v>
      </c>
      <c r="C1545" s="523" t="s">
        <v>2812</v>
      </c>
      <c r="D1545" s="524" t="s">
        <v>2813</v>
      </c>
      <c r="E1545" s="524" t="s">
        <v>3751</v>
      </c>
      <c r="F1545" s="524">
        <v>1</v>
      </c>
      <c r="G1545" s="524"/>
      <c r="H1545" s="524"/>
      <c r="I1545" s="524"/>
      <c r="J1545" s="524"/>
      <c r="K1545" s="689">
        <v>44654</v>
      </c>
      <c r="L1545" s="537"/>
    </row>
    <row r="1546" spans="1:12">
      <c r="A1546" s="524">
        <v>1537</v>
      </c>
      <c r="B1546" s="414" t="s">
        <v>2814</v>
      </c>
      <c r="C1546" s="523" t="s">
        <v>2815</v>
      </c>
      <c r="D1546" s="524" t="s">
        <v>2816</v>
      </c>
      <c r="E1546" s="524" t="s">
        <v>3776</v>
      </c>
      <c r="F1546" s="757" t="s">
        <v>2607</v>
      </c>
      <c r="G1546" s="524"/>
      <c r="H1546" s="524"/>
      <c r="I1546" s="524"/>
      <c r="J1546" s="524"/>
      <c r="K1546" s="689">
        <v>45740</v>
      </c>
      <c r="L1546" s="537"/>
    </row>
    <row r="1547" spans="1:12">
      <c r="A1547" s="524">
        <v>1538</v>
      </c>
      <c r="B1547" s="414" t="s">
        <v>5053</v>
      </c>
      <c r="C1547" s="523" t="s">
        <v>488</v>
      </c>
      <c r="D1547" s="524" t="s">
        <v>1003</v>
      </c>
      <c r="E1547" s="524" t="s">
        <v>3776</v>
      </c>
      <c r="F1547" s="757" t="s">
        <v>4977</v>
      </c>
      <c r="G1547" s="524"/>
      <c r="H1547" s="524"/>
      <c r="I1547" s="524"/>
      <c r="J1547" s="524"/>
      <c r="K1547" s="689">
        <v>47812</v>
      </c>
      <c r="L1547" s="537"/>
    </row>
    <row r="1548" spans="1:12">
      <c r="A1548" s="524">
        <v>1539</v>
      </c>
      <c r="B1548" s="414" t="s">
        <v>2817</v>
      </c>
      <c r="C1548" s="523" t="s">
        <v>665</v>
      </c>
      <c r="D1548" s="524" t="s">
        <v>945</v>
      </c>
      <c r="E1548" s="524" t="s">
        <v>4228</v>
      </c>
      <c r="F1548" s="524">
        <v>1.4999999999999999E-2</v>
      </c>
      <c r="G1548" s="524"/>
      <c r="H1548" s="524"/>
      <c r="I1548" s="524"/>
      <c r="J1548" s="524"/>
      <c r="K1548" s="689">
        <v>45353</v>
      </c>
      <c r="L1548" s="537"/>
    </row>
    <row r="1549" spans="1:12">
      <c r="A1549" s="524">
        <v>1540</v>
      </c>
      <c r="B1549" s="414" t="s">
        <v>4433</v>
      </c>
      <c r="C1549" s="523" t="s">
        <v>665</v>
      </c>
      <c r="D1549" s="524" t="s">
        <v>945</v>
      </c>
      <c r="E1549" s="524" t="s">
        <v>3921</v>
      </c>
      <c r="F1549" s="524" t="s">
        <v>2920</v>
      </c>
      <c r="G1549" s="524"/>
      <c r="H1549" s="524"/>
      <c r="I1549" s="524"/>
      <c r="J1549" s="524"/>
      <c r="K1549" s="689">
        <v>47433</v>
      </c>
      <c r="L1549" s="537"/>
    </row>
    <row r="1550" spans="1:12" ht="26.4">
      <c r="A1550" s="524">
        <v>1541</v>
      </c>
      <c r="B1550" s="417" t="s">
        <v>2818</v>
      </c>
      <c r="C1550" s="523" t="s">
        <v>665</v>
      </c>
      <c r="D1550" s="524" t="s">
        <v>945</v>
      </c>
      <c r="E1550" s="524" t="s">
        <v>3849</v>
      </c>
      <c r="F1550" s="524">
        <v>1.4999999999999999E-2</v>
      </c>
      <c r="G1550" s="524"/>
      <c r="H1550" s="524"/>
      <c r="I1550" s="524"/>
      <c r="J1550" s="524"/>
      <c r="K1550" s="689">
        <v>45728</v>
      </c>
      <c r="L1550" s="537"/>
    </row>
    <row r="1551" spans="1:12" ht="26.4">
      <c r="A1551" s="524">
        <v>1542</v>
      </c>
      <c r="B1551" s="690" t="s">
        <v>1232</v>
      </c>
      <c r="C1551" s="523" t="s">
        <v>665</v>
      </c>
      <c r="D1551" s="524" t="s">
        <v>945</v>
      </c>
      <c r="E1551" s="524" t="s">
        <v>3943</v>
      </c>
      <c r="F1551" s="524">
        <v>0.01</v>
      </c>
      <c r="G1551" s="524"/>
      <c r="H1551" s="524"/>
      <c r="I1551" s="524"/>
      <c r="J1551" s="524"/>
      <c r="K1551" s="689">
        <v>44652</v>
      </c>
      <c r="L1551" s="537"/>
    </row>
    <row r="1552" spans="1:12">
      <c r="A1552" s="524">
        <v>1543</v>
      </c>
      <c r="B1552" s="479" t="s">
        <v>3264</v>
      </c>
      <c r="C1552" s="523" t="s">
        <v>665</v>
      </c>
      <c r="D1552" s="524" t="s">
        <v>945</v>
      </c>
      <c r="E1552" s="524" t="s">
        <v>4434</v>
      </c>
      <c r="F1552" s="524">
        <v>1.4999999999999999E-2</v>
      </c>
      <c r="G1552" s="524"/>
      <c r="H1552" s="524"/>
      <c r="I1552" s="524"/>
      <c r="J1552" s="524"/>
      <c r="K1552" s="689">
        <v>45934</v>
      </c>
      <c r="L1552" s="537"/>
    </row>
    <row r="1553" spans="1:12">
      <c r="A1553" s="524">
        <v>1544</v>
      </c>
      <c r="B1553" s="414" t="s">
        <v>2819</v>
      </c>
      <c r="C1553" s="523" t="s">
        <v>665</v>
      </c>
      <c r="D1553" s="524" t="s">
        <v>945</v>
      </c>
      <c r="E1553" s="524" t="s">
        <v>3951</v>
      </c>
      <c r="F1553" s="524">
        <v>1.4999999999999999E-2</v>
      </c>
      <c r="G1553" s="524"/>
      <c r="H1553" s="524"/>
      <c r="I1553" s="524"/>
      <c r="J1553" s="524"/>
      <c r="K1553" s="689">
        <v>44923</v>
      </c>
      <c r="L1553" s="537"/>
    </row>
    <row r="1554" spans="1:12" ht="39.6">
      <c r="A1554" s="524">
        <v>1545</v>
      </c>
      <c r="B1554" s="414" t="s">
        <v>3599</v>
      </c>
      <c r="C1554" s="523" t="s">
        <v>1191</v>
      </c>
      <c r="D1554" s="524" t="s">
        <v>904</v>
      </c>
      <c r="E1554" s="524" t="s">
        <v>4435</v>
      </c>
      <c r="F1554" s="524">
        <v>1</v>
      </c>
      <c r="G1554" s="524"/>
      <c r="H1554" s="524"/>
      <c r="I1554" s="524"/>
      <c r="J1554" s="524"/>
      <c r="K1554" s="689">
        <v>46698</v>
      </c>
      <c r="L1554" s="537"/>
    </row>
    <row r="1555" spans="1:12" ht="26.4">
      <c r="A1555" s="524">
        <v>1546</v>
      </c>
      <c r="B1555" s="414" t="s">
        <v>1233</v>
      </c>
      <c r="C1555" s="523" t="s">
        <v>903</v>
      </c>
      <c r="D1555" s="524" t="s">
        <v>904</v>
      </c>
      <c r="E1555" s="524" t="s">
        <v>3729</v>
      </c>
      <c r="F1555" s="524">
        <v>1</v>
      </c>
      <c r="G1555" s="524"/>
      <c r="H1555" s="524"/>
      <c r="I1555" s="524"/>
      <c r="J1555" s="524"/>
      <c r="K1555" s="689">
        <v>44293</v>
      </c>
      <c r="L1555" s="537"/>
    </row>
    <row r="1556" spans="1:12" ht="26.4">
      <c r="A1556" s="524">
        <v>1547</v>
      </c>
      <c r="B1556" s="414" t="s">
        <v>5054</v>
      </c>
      <c r="C1556" s="523" t="s">
        <v>5055</v>
      </c>
      <c r="D1556" s="524" t="s">
        <v>3260</v>
      </c>
      <c r="E1556" s="524" t="s">
        <v>3770</v>
      </c>
      <c r="F1556" s="524">
        <v>30</v>
      </c>
      <c r="G1556" s="524"/>
      <c r="H1556" s="524"/>
      <c r="I1556" s="524"/>
      <c r="J1556" s="524"/>
      <c r="K1556" s="689">
        <v>47557</v>
      </c>
      <c r="L1556" s="537"/>
    </row>
    <row r="1557" spans="1:12">
      <c r="A1557" s="524">
        <v>1548</v>
      </c>
      <c r="B1557" s="690" t="s">
        <v>1234</v>
      </c>
      <c r="C1557" s="523" t="s">
        <v>845</v>
      </c>
      <c r="D1557" s="524" t="s">
        <v>991</v>
      </c>
      <c r="E1557" s="524" t="s">
        <v>3773</v>
      </c>
      <c r="F1557" s="524">
        <v>0.02</v>
      </c>
      <c r="G1557" s="524"/>
      <c r="H1557" s="524"/>
      <c r="I1557" s="524"/>
      <c r="J1557" s="524"/>
      <c r="K1557" s="689">
        <v>47566</v>
      </c>
      <c r="L1557" s="537"/>
    </row>
    <row r="1558" spans="1:12" ht="26.4">
      <c r="A1558" s="524">
        <v>1549</v>
      </c>
      <c r="B1558" s="478" t="s">
        <v>4436</v>
      </c>
      <c r="C1558" s="693" t="s">
        <v>4437</v>
      </c>
      <c r="D1558" s="694" t="s">
        <v>4438</v>
      </c>
      <c r="E1558" s="694" t="s">
        <v>3736</v>
      </c>
      <c r="F1558" s="767" t="s">
        <v>2533</v>
      </c>
      <c r="G1558" s="524"/>
      <c r="H1558" s="524"/>
      <c r="I1558" s="524"/>
      <c r="J1558" s="524"/>
      <c r="K1558" s="689">
        <v>46833</v>
      </c>
      <c r="L1558" s="537"/>
    </row>
    <row r="1559" spans="1:12">
      <c r="A1559" s="524">
        <v>1550</v>
      </c>
      <c r="B1559" s="778" t="s">
        <v>4439</v>
      </c>
      <c r="C1559" s="693" t="s">
        <v>318</v>
      </c>
      <c r="D1559" s="694" t="s">
        <v>1208</v>
      </c>
      <c r="E1559" s="694" t="s">
        <v>3706</v>
      </c>
      <c r="F1559" s="694">
        <v>1.5</v>
      </c>
      <c r="G1559" s="524"/>
      <c r="H1559" s="524"/>
      <c r="I1559" s="524"/>
      <c r="J1559" s="524"/>
      <c r="K1559" s="689">
        <v>44666</v>
      </c>
      <c r="L1559" s="537"/>
    </row>
    <row r="1560" spans="1:12">
      <c r="A1560" s="524">
        <v>1551</v>
      </c>
      <c r="B1560" s="417" t="s">
        <v>1235</v>
      </c>
      <c r="C1560" s="745" t="s">
        <v>1236</v>
      </c>
      <c r="D1560" s="524" t="s">
        <v>1237</v>
      </c>
      <c r="E1560" s="524" t="s">
        <v>3773</v>
      </c>
      <c r="F1560" s="524">
        <v>0.08</v>
      </c>
      <c r="G1560" s="524"/>
      <c r="H1560" s="524"/>
      <c r="I1560" s="524"/>
      <c r="J1560" s="524"/>
      <c r="K1560" s="689">
        <v>47566</v>
      </c>
      <c r="L1560" s="537"/>
    </row>
    <row r="1561" spans="1:12" ht="26.4">
      <c r="A1561" s="524">
        <v>1552</v>
      </c>
      <c r="B1561" s="690" t="s">
        <v>2820</v>
      </c>
      <c r="C1561" s="523" t="s">
        <v>836</v>
      </c>
      <c r="D1561" s="524" t="s">
        <v>834</v>
      </c>
      <c r="E1561" s="524" t="s">
        <v>3783</v>
      </c>
      <c r="F1561" s="524">
        <v>0.8</v>
      </c>
      <c r="G1561" s="524"/>
      <c r="H1561" s="524"/>
      <c r="I1561" s="524"/>
      <c r="J1561" s="524"/>
      <c r="K1561" s="689">
        <v>45118</v>
      </c>
      <c r="L1561" s="537"/>
    </row>
    <row r="1562" spans="1:12">
      <c r="A1562" s="524">
        <v>1553</v>
      </c>
      <c r="B1562" s="417" t="s">
        <v>2821</v>
      </c>
      <c r="C1562" s="523" t="s">
        <v>860</v>
      </c>
      <c r="D1562" s="524" t="s">
        <v>1213</v>
      </c>
      <c r="E1562" s="524" t="s">
        <v>4196</v>
      </c>
      <c r="F1562" s="524">
        <v>0.5</v>
      </c>
      <c r="G1562" s="524"/>
      <c r="H1562" s="524"/>
      <c r="I1562" s="524"/>
      <c r="J1562" s="524"/>
      <c r="K1562" s="689">
        <v>44908</v>
      </c>
      <c r="L1562" s="537"/>
    </row>
    <row r="1563" spans="1:12" ht="26.4">
      <c r="A1563" s="524">
        <v>1554</v>
      </c>
      <c r="B1563" s="414" t="s">
        <v>1238</v>
      </c>
      <c r="C1563" s="523" t="s">
        <v>860</v>
      </c>
      <c r="D1563" s="524" t="s">
        <v>842</v>
      </c>
      <c r="E1563" s="524" t="s">
        <v>4363</v>
      </c>
      <c r="F1563" s="524">
        <v>2</v>
      </c>
      <c r="G1563" s="524"/>
      <c r="H1563" s="524"/>
      <c r="I1563" s="524"/>
      <c r="J1563" s="524"/>
      <c r="K1563" s="689">
        <v>44812</v>
      </c>
      <c r="L1563" s="537"/>
    </row>
    <row r="1564" spans="1:12">
      <c r="A1564" s="524">
        <v>1555</v>
      </c>
      <c r="B1564" s="414" t="s">
        <v>3600</v>
      </c>
      <c r="C1564" s="523" t="s">
        <v>414</v>
      </c>
      <c r="D1564" s="704" t="s">
        <v>1154</v>
      </c>
      <c r="E1564" s="524" t="s">
        <v>3756</v>
      </c>
      <c r="F1564" s="524">
        <v>1</v>
      </c>
      <c r="G1564" s="524"/>
      <c r="H1564" s="524"/>
      <c r="I1564" s="524"/>
      <c r="J1564" s="524"/>
      <c r="K1564" s="689">
        <v>46474</v>
      </c>
      <c r="L1564" s="537"/>
    </row>
    <row r="1565" spans="1:12" ht="26.4">
      <c r="A1565" s="524">
        <v>1556</v>
      </c>
      <c r="B1565" s="417" t="s">
        <v>1239</v>
      </c>
      <c r="C1565" s="523" t="s">
        <v>1240</v>
      </c>
      <c r="D1565" s="524" t="s">
        <v>1002</v>
      </c>
      <c r="E1565" s="524" t="s">
        <v>3749</v>
      </c>
      <c r="F1565" s="524">
        <v>0.14000000000000001</v>
      </c>
      <c r="G1565" s="524"/>
      <c r="H1565" s="524"/>
      <c r="I1565" s="524"/>
      <c r="J1565" s="524"/>
      <c r="K1565" s="689">
        <v>46483</v>
      </c>
      <c r="L1565" s="537"/>
    </row>
    <row r="1566" spans="1:12">
      <c r="A1566" s="524">
        <v>1557</v>
      </c>
      <c r="B1566" s="414" t="s">
        <v>1138</v>
      </c>
      <c r="C1566" s="523" t="s">
        <v>1248</v>
      </c>
      <c r="D1566" s="524" t="s">
        <v>1247</v>
      </c>
      <c r="E1566" s="524" t="s">
        <v>3887</v>
      </c>
      <c r="F1566" s="524">
        <v>0.5</v>
      </c>
      <c r="G1566" s="524"/>
      <c r="H1566" s="524"/>
      <c r="I1566" s="524"/>
      <c r="J1566" s="524"/>
      <c r="K1566" s="689">
        <v>44520</v>
      </c>
      <c r="L1566" s="537"/>
    </row>
    <row r="1567" spans="1:12" ht="26.4">
      <c r="A1567" s="524">
        <v>1558</v>
      </c>
      <c r="B1567" s="414" t="s">
        <v>2822</v>
      </c>
      <c r="C1567" s="523" t="s">
        <v>984</v>
      </c>
      <c r="D1567" s="524" t="s">
        <v>834</v>
      </c>
      <c r="E1567" s="524" t="s">
        <v>3951</v>
      </c>
      <c r="F1567" s="524">
        <v>0.4</v>
      </c>
      <c r="G1567" s="524"/>
      <c r="H1567" s="524"/>
      <c r="I1567" s="524"/>
      <c r="J1567" s="524"/>
      <c r="K1567" s="689">
        <v>44921</v>
      </c>
      <c r="L1567" s="537"/>
    </row>
    <row r="1568" spans="1:12" ht="26.4">
      <c r="A1568" s="524">
        <v>1559</v>
      </c>
      <c r="B1568" s="417" t="s">
        <v>2823</v>
      </c>
      <c r="C1568" s="523" t="s">
        <v>984</v>
      </c>
      <c r="D1568" s="524" t="s">
        <v>2824</v>
      </c>
      <c r="E1568" s="524" t="s">
        <v>3849</v>
      </c>
      <c r="F1568" s="524">
        <v>0.4</v>
      </c>
      <c r="G1568" s="524"/>
      <c r="H1568" s="524"/>
      <c r="I1568" s="524"/>
      <c r="J1568" s="524"/>
      <c r="K1568" s="689">
        <v>45255</v>
      </c>
      <c r="L1568" s="537"/>
    </row>
    <row r="1569" spans="1:12" ht="26.4">
      <c r="A1569" s="524">
        <v>1560</v>
      </c>
      <c r="B1569" s="417" t="s">
        <v>2825</v>
      </c>
      <c r="C1569" s="523" t="s">
        <v>836</v>
      </c>
      <c r="D1569" s="524" t="s">
        <v>2824</v>
      </c>
      <c r="E1569" s="524" t="s">
        <v>3849</v>
      </c>
      <c r="F1569" s="524">
        <v>0.8</v>
      </c>
      <c r="G1569" s="524"/>
      <c r="H1569" s="524"/>
      <c r="I1569" s="524"/>
      <c r="J1569" s="524"/>
      <c r="K1569" s="689">
        <v>45086</v>
      </c>
      <c r="L1569" s="537"/>
    </row>
    <row r="1570" spans="1:12" ht="26.4">
      <c r="A1570" s="524">
        <v>1561</v>
      </c>
      <c r="B1570" s="690" t="s">
        <v>1139</v>
      </c>
      <c r="C1570" s="523" t="s">
        <v>665</v>
      </c>
      <c r="D1570" s="704" t="s">
        <v>945</v>
      </c>
      <c r="E1570" s="524" t="s">
        <v>3856</v>
      </c>
      <c r="F1570" s="524">
        <v>10</v>
      </c>
      <c r="G1570" s="524"/>
      <c r="H1570" s="524"/>
      <c r="I1570" s="524"/>
      <c r="J1570" s="524"/>
      <c r="K1570" s="689">
        <v>47498</v>
      </c>
      <c r="L1570" s="537"/>
    </row>
    <row r="1571" spans="1:12" ht="52.8">
      <c r="A1571" s="524">
        <v>1562</v>
      </c>
      <c r="B1571" s="414" t="s">
        <v>3601</v>
      </c>
      <c r="C1571" s="523" t="s">
        <v>984</v>
      </c>
      <c r="D1571" s="524" t="s">
        <v>2738</v>
      </c>
      <c r="E1571" s="524" t="s">
        <v>3928</v>
      </c>
      <c r="F1571" s="524">
        <v>0.4</v>
      </c>
      <c r="G1571" s="524"/>
      <c r="H1571" s="524"/>
      <c r="I1571" s="524"/>
      <c r="J1571" s="524"/>
      <c r="K1571" s="689">
        <v>46488</v>
      </c>
      <c r="L1571" s="537"/>
    </row>
    <row r="1572" spans="1:12">
      <c r="A1572" s="524">
        <v>1563</v>
      </c>
      <c r="B1572" s="414" t="s">
        <v>2826</v>
      </c>
      <c r="C1572" s="523" t="s">
        <v>1000</v>
      </c>
      <c r="D1572" s="524" t="s">
        <v>1001</v>
      </c>
      <c r="E1572" s="524" t="s">
        <v>4210</v>
      </c>
      <c r="F1572" s="757" t="s">
        <v>5056</v>
      </c>
      <c r="G1572" s="524"/>
      <c r="H1572" s="524"/>
      <c r="I1572" s="524"/>
      <c r="J1572" s="524"/>
      <c r="K1572" s="689">
        <v>45623</v>
      </c>
      <c r="L1572" s="537"/>
    </row>
    <row r="1573" spans="1:12" ht="26.4">
      <c r="A1573" s="524">
        <v>1564</v>
      </c>
      <c r="B1573" s="690" t="s">
        <v>3602</v>
      </c>
      <c r="C1573" s="523" t="s">
        <v>411</v>
      </c>
      <c r="D1573" s="524" t="s">
        <v>3603</v>
      </c>
      <c r="E1573" s="524" t="s">
        <v>3848</v>
      </c>
      <c r="F1573" s="757" t="s">
        <v>3604</v>
      </c>
      <c r="G1573" s="524"/>
      <c r="H1573" s="524"/>
      <c r="I1573" s="524"/>
      <c r="J1573" s="524"/>
      <c r="K1573" s="689">
        <v>46749</v>
      </c>
      <c r="L1573" s="537"/>
    </row>
    <row r="1574" spans="1:12" ht="26.4">
      <c r="A1574" s="524">
        <v>1565</v>
      </c>
      <c r="B1574" s="414" t="s">
        <v>2827</v>
      </c>
      <c r="C1574" s="523" t="s">
        <v>2523</v>
      </c>
      <c r="D1574" s="524" t="s">
        <v>2828</v>
      </c>
      <c r="E1574" s="524" t="s">
        <v>4440</v>
      </c>
      <c r="F1574" s="524">
        <v>0.3</v>
      </c>
      <c r="G1574" s="524"/>
      <c r="H1574" s="524"/>
      <c r="I1574" s="524"/>
      <c r="J1574" s="524"/>
      <c r="K1574" s="689">
        <v>45051</v>
      </c>
      <c r="L1574" s="537"/>
    </row>
    <row r="1575" spans="1:12" ht="39.6">
      <c r="A1575" s="524">
        <v>1566</v>
      </c>
      <c r="B1575" s="479" t="s">
        <v>3605</v>
      </c>
      <c r="C1575" s="693" t="s">
        <v>3568</v>
      </c>
      <c r="D1575" s="694" t="s">
        <v>2719</v>
      </c>
      <c r="E1575" s="694" t="s">
        <v>4434</v>
      </c>
      <c r="F1575" s="694">
        <v>0.4</v>
      </c>
      <c r="G1575" s="524"/>
      <c r="H1575" s="524"/>
      <c r="I1575" s="524"/>
      <c r="J1575" s="524"/>
      <c r="K1575" s="689">
        <v>45934</v>
      </c>
      <c r="L1575" s="537"/>
    </row>
    <row r="1576" spans="1:12" ht="26.4">
      <c r="A1576" s="524">
        <v>1567</v>
      </c>
      <c r="B1576" s="690" t="s">
        <v>2829</v>
      </c>
      <c r="C1576" s="523" t="s">
        <v>2830</v>
      </c>
      <c r="D1576" s="524" t="s">
        <v>1019</v>
      </c>
      <c r="E1576" s="524" t="s">
        <v>3887</v>
      </c>
      <c r="F1576" s="524">
        <v>0.35</v>
      </c>
      <c r="G1576" s="524"/>
      <c r="H1576" s="524"/>
      <c r="I1576" s="524"/>
      <c r="J1576" s="524"/>
      <c r="K1576" s="689">
        <v>45002</v>
      </c>
      <c r="L1576" s="537"/>
    </row>
    <row r="1577" spans="1:12" ht="39.6">
      <c r="A1577" s="524">
        <v>1568</v>
      </c>
      <c r="B1577" s="414" t="s">
        <v>2831</v>
      </c>
      <c r="C1577" s="523" t="s">
        <v>2832</v>
      </c>
      <c r="D1577" s="524" t="s">
        <v>2671</v>
      </c>
      <c r="E1577" s="484" t="s">
        <v>3887</v>
      </c>
      <c r="F1577" s="524">
        <v>0.3</v>
      </c>
      <c r="G1577" s="524"/>
      <c r="H1577" s="524"/>
      <c r="I1577" s="524"/>
      <c r="J1577" s="524"/>
      <c r="K1577" s="689">
        <v>44989</v>
      </c>
      <c r="L1577" s="537"/>
    </row>
    <row r="1578" spans="1:12" ht="26.4">
      <c r="A1578" s="524">
        <v>1569</v>
      </c>
      <c r="B1578" s="690" t="s">
        <v>1241</v>
      </c>
      <c r="C1578" s="523" t="s">
        <v>1242</v>
      </c>
      <c r="D1578" s="524" t="s">
        <v>834</v>
      </c>
      <c r="E1578" s="524" t="s">
        <v>3887</v>
      </c>
      <c r="F1578" s="524">
        <v>0.8</v>
      </c>
      <c r="G1578" s="524"/>
      <c r="H1578" s="524"/>
      <c r="I1578" s="524"/>
      <c r="J1578" s="524"/>
      <c r="K1578" s="689">
        <v>47722</v>
      </c>
      <c r="L1578" s="537"/>
    </row>
    <row r="1579" spans="1:12" ht="26.4">
      <c r="A1579" s="524">
        <v>1570</v>
      </c>
      <c r="B1579" s="417" t="s">
        <v>1243</v>
      </c>
      <c r="C1579" s="523" t="s">
        <v>326</v>
      </c>
      <c r="D1579" s="524" t="s">
        <v>1158</v>
      </c>
      <c r="E1579" s="524" t="s">
        <v>3749</v>
      </c>
      <c r="F1579" s="524">
        <v>0.9</v>
      </c>
      <c r="G1579" s="524"/>
      <c r="H1579" s="524"/>
      <c r="I1579" s="524"/>
      <c r="J1579" s="524"/>
      <c r="K1579" s="769">
        <v>47427</v>
      </c>
      <c r="L1579" s="537"/>
    </row>
    <row r="1580" spans="1:12">
      <c r="A1580" s="524">
        <v>1571</v>
      </c>
      <c r="B1580" s="414" t="s">
        <v>2833</v>
      </c>
      <c r="C1580" s="523" t="s">
        <v>338</v>
      </c>
      <c r="D1580" s="524" t="s">
        <v>991</v>
      </c>
      <c r="E1580" s="524" t="s">
        <v>4441</v>
      </c>
      <c r="F1580" s="524">
        <v>0.03</v>
      </c>
      <c r="G1580" s="524"/>
      <c r="H1580" s="524"/>
      <c r="I1580" s="524"/>
      <c r="J1580" s="524"/>
      <c r="K1580" s="689">
        <v>45114</v>
      </c>
      <c r="L1580" s="537"/>
    </row>
    <row r="1581" spans="1:12" ht="26.4">
      <c r="A1581" s="524">
        <v>1572</v>
      </c>
      <c r="B1581" s="713" t="s">
        <v>3606</v>
      </c>
      <c r="C1581" s="523" t="s">
        <v>318</v>
      </c>
      <c r="D1581" s="524" t="s">
        <v>1010</v>
      </c>
      <c r="E1581" s="524" t="s">
        <v>3842</v>
      </c>
      <c r="F1581" s="757" t="s">
        <v>2607</v>
      </c>
      <c r="G1581" s="524"/>
      <c r="H1581" s="524"/>
      <c r="I1581" s="524"/>
      <c r="J1581" s="524"/>
      <c r="K1581" s="689">
        <v>46551</v>
      </c>
      <c r="L1581" s="537"/>
    </row>
    <row r="1582" spans="1:12">
      <c r="A1582" s="524">
        <v>1573</v>
      </c>
      <c r="B1582" s="414" t="s">
        <v>3607</v>
      </c>
      <c r="C1582" s="523" t="s">
        <v>488</v>
      </c>
      <c r="D1582" s="524" t="s">
        <v>3537</v>
      </c>
      <c r="E1582" s="524" t="s">
        <v>3756</v>
      </c>
      <c r="F1582" s="524">
        <v>0.2</v>
      </c>
      <c r="G1582" s="524"/>
      <c r="H1582" s="524"/>
      <c r="I1582" s="524"/>
      <c r="J1582" s="524"/>
      <c r="K1582" s="689">
        <v>46488</v>
      </c>
      <c r="L1582" s="537"/>
    </row>
    <row r="1583" spans="1:12">
      <c r="A1583" s="524">
        <v>1574</v>
      </c>
      <c r="B1583" s="690" t="s">
        <v>1244</v>
      </c>
      <c r="C1583" s="523" t="s">
        <v>1245</v>
      </c>
      <c r="D1583" s="524" t="s">
        <v>1246</v>
      </c>
      <c r="E1583" s="524" t="s">
        <v>4311</v>
      </c>
      <c r="F1583" s="524">
        <v>0.5</v>
      </c>
      <c r="G1583" s="524"/>
      <c r="H1583" s="524"/>
      <c r="I1583" s="524"/>
      <c r="J1583" s="524"/>
      <c r="K1583" s="689">
        <v>45956</v>
      </c>
      <c r="L1583" s="537"/>
    </row>
    <row r="1584" spans="1:12">
      <c r="A1584" s="524">
        <v>1575</v>
      </c>
      <c r="B1584" s="414" t="s">
        <v>2834</v>
      </c>
      <c r="C1584" s="523" t="s">
        <v>338</v>
      </c>
      <c r="D1584" s="524" t="s">
        <v>991</v>
      </c>
      <c r="E1584" s="524" t="s">
        <v>4163</v>
      </c>
      <c r="F1584" s="524">
        <v>0.03</v>
      </c>
      <c r="G1584" s="524"/>
      <c r="H1584" s="524"/>
      <c r="I1584" s="524"/>
      <c r="J1584" s="524"/>
      <c r="K1584" s="689">
        <v>45066</v>
      </c>
      <c r="L1584" s="537"/>
    </row>
    <row r="1585" spans="1:12" ht="26.4">
      <c r="A1585" s="524">
        <v>1576</v>
      </c>
      <c r="B1585" s="479" t="s">
        <v>4442</v>
      </c>
      <c r="C1585" s="693" t="s">
        <v>1248</v>
      </c>
      <c r="D1585" s="694" t="s">
        <v>1247</v>
      </c>
      <c r="E1585" s="694" t="s">
        <v>3726</v>
      </c>
      <c r="F1585" s="694">
        <v>0.5</v>
      </c>
      <c r="G1585" s="524"/>
      <c r="H1585" s="524"/>
      <c r="I1585" s="524"/>
      <c r="J1585" s="524"/>
      <c r="K1585" s="689">
        <v>46488</v>
      </c>
      <c r="L1585" s="537"/>
    </row>
    <row r="1586" spans="1:12">
      <c r="A1586" s="524">
        <v>1577</v>
      </c>
      <c r="B1586" s="479" t="s">
        <v>4443</v>
      </c>
      <c r="C1586" s="693" t="s">
        <v>652</v>
      </c>
      <c r="D1586" s="694" t="s">
        <v>1022</v>
      </c>
      <c r="E1586" s="694" t="s">
        <v>3709</v>
      </c>
      <c r="F1586" s="694">
        <v>1</v>
      </c>
      <c r="G1586" s="524"/>
      <c r="H1586" s="524"/>
      <c r="I1586" s="524"/>
      <c r="J1586" s="524"/>
      <c r="K1586" s="689">
        <v>46847</v>
      </c>
      <c r="L1586" s="537"/>
    </row>
    <row r="1587" spans="1:12">
      <c r="A1587" s="524">
        <v>1578</v>
      </c>
      <c r="B1587" s="690" t="s">
        <v>1249</v>
      </c>
      <c r="C1587" s="523" t="s">
        <v>411</v>
      </c>
      <c r="D1587" s="524" t="s">
        <v>1022</v>
      </c>
      <c r="E1587" s="524" t="s">
        <v>3709</v>
      </c>
      <c r="F1587" s="524">
        <v>0.75</v>
      </c>
      <c r="G1587" s="524"/>
      <c r="H1587" s="524"/>
      <c r="I1587" s="524"/>
      <c r="J1587" s="524"/>
      <c r="K1587" s="689">
        <v>45326</v>
      </c>
      <c r="L1587" s="537"/>
    </row>
    <row r="1588" spans="1:12">
      <c r="A1588" s="524">
        <v>1579</v>
      </c>
      <c r="B1588" s="417" t="s">
        <v>1140</v>
      </c>
      <c r="C1588" s="523" t="s">
        <v>665</v>
      </c>
      <c r="D1588" s="524" t="s">
        <v>919</v>
      </c>
      <c r="E1588" s="524" t="s">
        <v>3773</v>
      </c>
      <c r="F1588" s="524">
        <v>0.08</v>
      </c>
      <c r="G1588" s="524"/>
      <c r="H1588" s="524"/>
      <c r="I1588" s="524"/>
      <c r="J1588" s="524"/>
      <c r="K1588" s="689">
        <v>45282</v>
      </c>
      <c r="L1588" s="537"/>
    </row>
    <row r="1589" spans="1:12" ht="26.4">
      <c r="A1589" s="524">
        <v>1580</v>
      </c>
      <c r="B1589" s="690" t="s">
        <v>1250</v>
      </c>
      <c r="C1589" s="523" t="s">
        <v>1172</v>
      </c>
      <c r="D1589" s="524" t="s">
        <v>1158</v>
      </c>
      <c r="E1589" s="524" t="s">
        <v>4444</v>
      </c>
      <c r="F1589" s="524">
        <v>1</v>
      </c>
      <c r="G1589" s="524"/>
      <c r="H1589" s="524"/>
      <c r="I1589" s="524"/>
      <c r="J1589" s="524"/>
      <c r="K1589" s="769">
        <v>44632</v>
      </c>
      <c r="L1589" s="537"/>
    </row>
    <row r="1590" spans="1:12">
      <c r="A1590" s="524">
        <v>1581</v>
      </c>
      <c r="B1590" s="488" t="s">
        <v>4445</v>
      </c>
      <c r="C1590" s="693" t="s">
        <v>665</v>
      </c>
      <c r="D1590" s="694" t="s">
        <v>1226</v>
      </c>
      <c r="E1590" s="694" t="s">
        <v>4446</v>
      </c>
      <c r="F1590" s="767" t="s">
        <v>5047</v>
      </c>
      <c r="G1590" s="524"/>
      <c r="H1590" s="524"/>
      <c r="I1590" s="524"/>
      <c r="J1590" s="524"/>
      <c r="K1590" s="689">
        <v>46875</v>
      </c>
      <c r="L1590" s="537"/>
    </row>
    <row r="1591" spans="1:12" ht="26.4">
      <c r="A1591" s="524">
        <v>1582</v>
      </c>
      <c r="B1591" s="414" t="s">
        <v>1251</v>
      </c>
      <c r="C1591" s="523" t="s">
        <v>665</v>
      </c>
      <c r="D1591" s="524" t="s">
        <v>1226</v>
      </c>
      <c r="E1591" s="524" t="s">
        <v>3762</v>
      </c>
      <c r="F1591" s="524">
        <v>0.01</v>
      </c>
      <c r="G1591" s="524"/>
      <c r="H1591" s="524"/>
      <c r="I1591" s="524"/>
      <c r="J1591" s="524"/>
      <c r="K1591" s="689">
        <v>45328</v>
      </c>
      <c r="L1591" s="537"/>
    </row>
    <row r="1592" spans="1:12">
      <c r="A1592" s="524">
        <v>1583</v>
      </c>
      <c r="B1592" s="414" t="s">
        <v>2835</v>
      </c>
      <c r="C1592" s="523" t="s">
        <v>850</v>
      </c>
      <c r="D1592" s="524" t="s">
        <v>919</v>
      </c>
      <c r="E1592" s="524" t="s">
        <v>3730</v>
      </c>
      <c r="F1592" s="524">
        <v>0.16</v>
      </c>
      <c r="G1592" s="524"/>
      <c r="H1592" s="524"/>
      <c r="I1592" s="524"/>
      <c r="J1592" s="524"/>
      <c r="K1592" s="769">
        <v>45059</v>
      </c>
      <c r="L1592" s="537"/>
    </row>
    <row r="1593" spans="1:12">
      <c r="A1593" s="524">
        <v>1584</v>
      </c>
      <c r="B1593" s="690" t="s">
        <v>3608</v>
      </c>
      <c r="C1593" s="779" t="s">
        <v>3225</v>
      </c>
      <c r="D1593" s="524" t="s">
        <v>3226</v>
      </c>
      <c r="E1593" s="524" t="s">
        <v>3750</v>
      </c>
      <c r="F1593" s="757" t="s">
        <v>4991</v>
      </c>
      <c r="G1593" s="524"/>
      <c r="H1593" s="524"/>
      <c r="I1593" s="524"/>
      <c r="J1593" s="524"/>
      <c r="K1593" s="689">
        <v>46488</v>
      </c>
      <c r="L1593" s="537"/>
    </row>
    <row r="1594" spans="1:12">
      <c r="A1594" s="524">
        <v>1585</v>
      </c>
      <c r="B1594" s="690" t="s">
        <v>2836</v>
      </c>
      <c r="C1594" s="523" t="s">
        <v>896</v>
      </c>
      <c r="D1594" s="524" t="s">
        <v>2837</v>
      </c>
      <c r="E1594" s="524" t="s">
        <v>4447</v>
      </c>
      <c r="F1594" s="524">
        <v>1.3</v>
      </c>
      <c r="G1594" s="524"/>
      <c r="H1594" s="524"/>
      <c r="I1594" s="524"/>
      <c r="J1594" s="524"/>
      <c r="K1594" s="689">
        <v>44988</v>
      </c>
      <c r="L1594" s="537"/>
    </row>
    <row r="1595" spans="1:12" ht="26.4">
      <c r="A1595" s="524">
        <v>1586</v>
      </c>
      <c r="B1595" s="417" t="s">
        <v>2838</v>
      </c>
      <c r="C1595" s="523" t="s">
        <v>414</v>
      </c>
      <c r="D1595" s="524" t="s">
        <v>2521</v>
      </c>
      <c r="E1595" s="524" t="s">
        <v>3736</v>
      </c>
      <c r="F1595" s="524">
        <v>0.75</v>
      </c>
      <c r="G1595" s="524"/>
      <c r="H1595" s="524"/>
      <c r="I1595" s="524"/>
      <c r="J1595" s="524"/>
      <c r="K1595" s="769">
        <v>45476</v>
      </c>
      <c r="L1595" s="537"/>
    </row>
    <row r="1596" spans="1:12" ht="26.4">
      <c r="A1596" s="524">
        <v>1587</v>
      </c>
      <c r="B1596" s="414" t="s">
        <v>2839</v>
      </c>
      <c r="C1596" s="523" t="s">
        <v>665</v>
      </c>
      <c r="D1596" s="524" t="s">
        <v>945</v>
      </c>
      <c r="E1596" s="524" t="s">
        <v>3871</v>
      </c>
      <c r="F1596" s="524">
        <v>1.4999999999999999E-2</v>
      </c>
      <c r="G1596" s="524"/>
      <c r="H1596" s="524"/>
      <c r="I1596" s="524"/>
      <c r="J1596" s="524"/>
      <c r="K1596" s="689">
        <v>45255</v>
      </c>
      <c r="L1596" s="537"/>
    </row>
    <row r="1597" spans="1:12" ht="26.4">
      <c r="A1597" s="524">
        <v>1588</v>
      </c>
      <c r="B1597" s="417" t="s">
        <v>1252</v>
      </c>
      <c r="C1597" s="523" t="s">
        <v>855</v>
      </c>
      <c r="D1597" s="524" t="s">
        <v>856</v>
      </c>
      <c r="E1597" s="524" t="s">
        <v>3943</v>
      </c>
      <c r="F1597" s="524">
        <v>8.0000000000000002E-3</v>
      </c>
      <c r="G1597" s="524"/>
      <c r="H1597" s="524"/>
      <c r="I1597" s="524"/>
      <c r="J1597" s="524"/>
      <c r="K1597" s="689">
        <v>47324</v>
      </c>
      <c r="L1597" s="537"/>
    </row>
    <row r="1598" spans="1:12">
      <c r="A1598" s="524">
        <v>1589</v>
      </c>
      <c r="B1598" s="417" t="s">
        <v>5057</v>
      </c>
      <c r="C1598" s="523" t="s">
        <v>5058</v>
      </c>
      <c r="D1598" s="524" t="s">
        <v>5059</v>
      </c>
      <c r="E1598" s="524"/>
      <c r="F1598" s="524">
        <v>0.8</v>
      </c>
      <c r="G1598" s="524"/>
      <c r="H1598" s="524"/>
      <c r="I1598" s="524"/>
      <c r="J1598" s="524"/>
      <c r="K1598" s="692">
        <v>47819</v>
      </c>
      <c r="L1598" s="537"/>
    </row>
    <row r="1599" spans="1:12" ht="26.4">
      <c r="A1599" s="524">
        <v>1590</v>
      </c>
      <c r="B1599" s="414" t="s">
        <v>2840</v>
      </c>
      <c r="C1599" s="523" t="s">
        <v>665</v>
      </c>
      <c r="D1599" s="524" t="s">
        <v>2841</v>
      </c>
      <c r="E1599" s="524" t="s">
        <v>3719</v>
      </c>
      <c r="F1599" s="524">
        <v>0.05</v>
      </c>
      <c r="G1599" s="524"/>
      <c r="H1599" s="524"/>
      <c r="I1599" s="524"/>
      <c r="J1599" s="524"/>
      <c r="K1599" s="689">
        <v>44997</v>
      </c>
      <c r="L1599" s="537"/>
    </row>
    <row r="1600" spans="1:12" ht="26.4">
      <c r="A1600" s="524">
        <v>1591</v>
      </c>
      <c r="B1600" s="417" t="s">
        <v>2842</v>
      </c>
      <c r="C1600" s="523" t="s">
        <v>473</v>
      </c>
      <c r="D1600" s="524" t="s">
        <v>1128</v>
      </c>
      <c r="E1600" s="524" t="s">
        <v>3916</v>
      </c>
      <c r="F1600" s="524">
        <v>0.2</v>
      </c>
      <c r="G1600" s="524"/>
      <c r="H1600" s="524"/>
      <c r="I1600" s="524"/>
      <c r="J1600" s="524"/>
      <c r="K1600" s="689">
        <v>44558</v>
      </c>
      <c r="L1600" s="537"/>
    </row>
    <row r="1601" spans="1:12" ht="26.4">
      <c r="A1601" s="524">
        <v>1592</v>
      </c>
      <c r="B1601" s="479" t="s">
        <v>4448</v>
      </c>
      <c r="C1601" s="693" t="s">
        <v>473</v>
      </c>
      <c r="D1601" s="694" t="s">
        <v>1128</v>
      </c>
      <c r="E1601" s="694" t="s">
        <v>4449</v>
      </c>
      <c r="F1601" s="694">
        <v>0.2</v>
      </c>
      <c r="G1601" s="524"/>
      <c r="H1601" s="524"/>
      <c r="I1601" s="524"/>
      <c r="J1601" s="524"/>
      <c r="K1601" s="689">
        <v>47369</v>
      </c>
      <c r="L1601" s="537"/>
    </row>
    <row r="1602" spans="1:12" ht="39.6">
      <c r="A1602" s="524">
        <v>1593</v>
      </c>
      <c r="B1602" s="479" t="s">
        <v>3265</v>
      </c>
      <c r="C1602" s="693" t="s">
        <v>473</v>
      </c>
      <c r="D1602" s="694" t="s">
        <v>943</v>
      </c>
      <c r="E1602" s="694" t="s">
        <v>4076</v>
      </c>
      <c r="F1602" s="694">
        <v>0.2</v>
      </c>
      <c r="G1602" s="524"/>
      <c r="H1602" s="524"/>
      <c r="I1602" s="524"/>
      <c r="J1602" s="524"/>
      <c r="K1602" s="706">
        <v>46115</v>
      </c>
      <c r="L1602" s="537"/>
    </row>
    <row r="1603" spans="1:12" ht="26.4">
      <c r="A1603" s="524">
        <v>1594</v>
      </c>
      <c r="B1603" s="414" t="s">
        <v>1141</v>
      </c>
      <c r="C1603" s="523" t="s">
        <v>377</v>
      </c>
      <c r="D1603" s="524" t="s">
        <v>1142</v>
      </c>
      <c r="E1603" s="524" t="s">
        <v>4046</v>
      </c>
      <c r="F1603" s="524">
        <v>1</v>
      </c>
      <c r="G1603" s="524"/>
      <c r="H1603" s="524"/>
      <c r="I1603" s="524"/>
      <c r="J1603" s="524"/>
      <c r="K1603" s="689">
        <v>47692</v>
      </c>
      <c r="L1603" s="537"/>
    </row>
    <row r="1604" spans="1:12" ht="26.4">
      <c r="A1604" s="524">
        <v>1595</v>
      </c>
      <c r="B1604" s="479" t="s">
        <v>4450</v>
      </c>
      <c r="C1604" s="693" t="s">
        <v>418</v>
      </c>
      <c r="D1604" s="694" t="s">
        <v>996</v>
      </c>
      <c r="E1604" s="694" t="s">
        <v>3893</v>
      </c>
      <c r="F1604" s="694" t="s">
        <v>2516</v>
      </c>
      <c r="G1604" s="524"/>
      <c r="H1604" s="524"/>
      <c r="I1604" s="524"/>
      <c r="J1604" s="524"/>
      <c r="K1604" s="689">
        <v>46371</v>
      </c>
      <c r="L1604" s="537"/>
    </row>
    <row r="1605" spans="1:12" ht="26.4">
      <c r="A1605" s="524">
        <v>1596</v>
      </c>
      <c r="B1605" s="414" t="s">
        <v>2843</v>
      </c>
      <c r="C1605" s="523" t="s">
        <v>850</v>
      </c>
      <c r="D1605" s="524" t="s">
        <v>919</v>
      </c>
      <c r="E1605" s="524" t="s">
        <v>4110</v>
      </c>
      <c r="F1605" s="757" t="s">
        <v>5060</v>
      </c>
      <c r="G1605" s="524"/>
      <c r="H1605" s="524"/>
      <c r="I1605" s="524"/>
      <c r="J1605" s="524"/>
      <c r="K1605" s="758">
        <v>45640</v>
      </c>
      <c r="L1605" s="537"/>
    </row>
    <row r="1606" spans="1:12" ht="39.6">
      <c r="A1606" s="524">
        <v>1597</v>
      </c>
      <c r="B1606" s="414" t="s">
        <v>2844</v>
      </c>
      <c r="C1606" s="523" t="s">
        <v>665</v>
      </c>
      <c r="D1606" s="524" t="s">
        <v>919</v>
      </c>
      <c r="E1606" s="524" t="s">
        <v>4076</v>
      </c>
      <c r="F1606" s="524">
        <v>0.12</v>
      </c>
      <c r="G1606" s="524"/>
      <c r="H1606" s="524"/>
      <c r="I1606" s="524"/>
      <c r="J1606" s="524"/>
      <c r="K1606" s="769">
        <v>45118</v>
      </c>
      <c r="L1606" s="537"/>
    </row>
    <row r="1607" spans="1:12" ht="39.6">
      <c r="A1607" s="524">
        <v>1598</v>
      </c>
      <c r="B1607" s="478" t="s">
        <v>3266</v>
      </c>
      <c r="C1607" s="693" t="s">
        <v>1253</v>
      </c>
      <c r="D1607" s="694" t="s">
        <v>3267</v>
      </c>
      <c r="E1607" s="694" t="s">
        <v>4361</v>
      </c>
      <c r="F1607" s="694">
        <v>0.67</v>
      </c>
      <c r="G1607" s="524"/>
      <c r="H1607" s="524"/>
      <c r="I1607" s="524"/>
      <c r="J1607" s="524"/>
      <c r="K1607" s="689">
        <v>45857</v>
      </c>
      <c r="L1607" s="537"/>
    </row>
    <row r="1608" spans="1:12" ht="39.6">
      <c r="A1608" s="524">
        <v>1599</v>
      </c>
      <c r="B1608" s="478" t="s">
        <v>3268</v>
      </c>
      <c r="C1608" s="693" t="s">
        <v>3269</v>
      </c>
      <c r="D1608" s="694" t="s">
        <v>3270</v>
      </c>
      <c r="E1608" s="694" t="s">
        <v>4361</v>
      </c>
      <c r="F1608" s="694">
        <v>0.75</v>
      </c>
      <c r="G1608" s="524"/>
      <c r="H1608" s="524"/>
      <c r="I1608" s="524"/>
      <c r="J1608" s="524"/>
      <c r="K1608" s="689">
        <v>45866</v>
      </c>
      <c r="L1608" s="537"/>
    </row>
    <row r="1609" spans="1:12" ht="39.6">
      <c r="A1609" s="524">
        <v>1600</v>
      </c>
      <c r="B1609" s="417" t="s">
        <v>2845</v>
      </c>
      <c r="C1609" s="523" t="s">
        <v>2696</v>
      </c>
      <c r="D1609" s="524" t="s">
        <v>2846</v>
      </c>
      <c r="E1609" s="524" t="s">
        <v>4361</v>
      </c>
      <c r="F1609" s="524">
        <v>0.45</v>
      </c>
      <c r="G1609" s="524"/>
      <c r="H1609" s="524"/>
      <c r="I1609" s="524"/>
      <c r="J1609" s="524"/>
      <c r="K1609" s="689">
        <v>45839</v>
      </c>
      <c r="L1609" s="537"/>
    </row>
    <row r="1610" spans="1:12">
      <c r="A1610" s="524">
        <v>1601</v>
      </c>
      <c r="B1610" s="479" t="s">
        <v>5061</v>
      </c>
      <c r="C1610" s="693" t="s">
        <v>830</v>
      </c>
      <c r="D1610" s="694" t="s">
        <v>5062</v>
      </c>
      <c r="E1610" s="694" t="s">
        <v>3714</v>
      </c>
      <c r="F1610" s="694">
        <v>0.6</v>
      </c>
      <c r="G1610" s="524"/>
      <c r="H1610" s="524"/>
      <c r="I1610" s="524"/>
      <c r="J1610" s="524"/>
      <c r="K1610" s="692">
        <v>44597</v>
      </c>
      <c r="L1610" s="537"/>
    </row>
    <row r="1611" spans="1:12">
      <c r="A1611" s="524">
        <v>1602</v>
      </c>
      <c r="B1611" s="414" t="s">
        <v>5063</v>
      </c>
      <c r="C1611" s="523" t="s">
        <v>488</v>
      </c>
      <c r="D1611" s="524" t="s">
        <v>3537</v>
      </c>
      <c r="E1611" s="524" t="s">
        <v>4043</v>
      </c>
      <c r="F1611" s="524">
        <v>0.15</v>
      </c>
      <c r="G1611" s="524"/>
      <c r="H1611" s="524"/>
      <c r="I1611" s="524"/>
      <c r="J1611" s="524"/>
      <c r="K1611" s="689">
        <v>47809</v>
      </c>
      <c r="L1611" s="537"/>
    </row>
    <row r="1612" spans="1:12">
      <c r="A1612" s="524">
        <v>1603</v>
      </c>
      <c r="B1612" s="690" t="s">
        <v>2847</v>
      </c>
      <c r="C1612" s="523" t="s">
        <v>2848</v>
      </c>
      <c r="D1612" s="524" t="s">
        <v>892</v>
      </c>
      <c r="E1612" s="524" t="s">
        <v>3911</v>
      </c>
      <c r="F1612" s="524" t="s">
        <v>2335</v>
      </c>
      <c r="G1612" s="524"/>
      <c r="H1612" s="524"/>
      <c r="I1612" s="524"/>
      <c r="J1612" s="524"/>
      <c r="K1612" s="689">
        <v>44893</v>
      </c>
      <c r="L1612" s="537"/>
    </row>
    <row r="1613" spans="1:12">
      <c r="A1613" s="524">
        <v>1604</v>
      </c>
      <c r="B1613" s="690" t="s">
        <v>2849</v>
      </c>
      <c r="C1613" s="523" t="s">
        <v>318</v>
      </c>
      <c r="D1613" s="524" t="s">
        <v>1010</v>
      </c>
      <c r="E1613" s="524" t="s">
        <v>3714</v>
      </c>
      <c r="F1613" s="524" t="s">
        <v>2503</v>
      </c>
      <c r="G1613" s="524"/>
      <c r="H1613" s="524"/>
      <c r="I1613" s="524"/>
      <c r="J1613" s="524"/>
      <c r="K1613" s="689">
        <v>45725</v>
      </c>
      <c r="L1613" s="537"/>
    </row>
    <row r="1614" spans="1:12">
      <c r="A1614" s="524">
        <v>1605</v>
      </c>
      <c r="B1614" s="690" t="s">
        <v>2850</v>
      </c>
      <c r="C1614" s="523" t="s">
        <v>1156</v>
      </c>
      <c r="D1614" s="524" t="s">
        <v>2690</v>
      </c>
      <c r="E1614" s="524" t="s">
        <v>3714</v>
      </c>
      <c r="F1614" s="524">
        <v>1.5</v>
      </c>
      <c r="G1614" s="524"/>
      <c r="H1614" s="524"/>
      <c r="I1614" s="524"/>
      <c r="J1614" s="524"/>
      <c r="K1614" s="689">
        <v>45725</v>
      </c>
      <c r="L1614" s="518"/>
    </row>
    <row r="1615" spans="1:12">
      <c r="A1615" s="524">
        <v>1606</v>
      </c>
      <c r="B1615" s="414" t="s">
        <v>2851</v>
      </c>
      <c r="C1615" s="523" t="s">
        <v>665</v>
      </c>
      <c r="D1615" s="524" t="s">
        <v>945</v>
      </c>
      <c r="E1615" s="524" t="s">
        <v>3911</v>
      </c>
      <c r="F1615" s="524">
        <v>0.02</v>
      </c>
      <c r="G1615" s="524"/>
      <c r="H1615" s="524"/>
      <c r="I1615" s="524"/>
      <c r="J1615" s="524"/>
      <c r="K1615" s="689">
        <v>44893</v>
      </c>
      <c r="L1615" s="537"/>
    </row>
    <row r="1616" spans="1:12">
      <c r="A1616" s="524">
        <v>1607</v>
      </c>
      <c r="B1616" s="414" t="s">
        <v>2852</v>
      </c>
      <c r="C1616" s="523" t="s">
        <v>665</v>
      </c>
      <c r="D1616" s="524" t="s">
        <v>1226</v>
      </c>
      <c r="E1616" s="524" t="s">
        <v>3911</v>
      </c>
      <c r="F1616" s="524">
        <v>6.0000000000000001E-3</v>
      </c>
      <c r="G1616" s="524"/>
      <c r="H1616" s="524"/>
      <c r="I1616" s="524"/>
      <c r="J1616" s="524"/>
      <c r="K1616" s="689">
        <v>45728</v>
      </c>
      <c r="L1616" s="537"/>
    </row>
    <row r="1617" spans="1:12">
      <c r="A1617" s="524">
        <v>1608</v>
      </c>
      <c r="B1617" s="414" t="s">
        <v>2853</v>
      </c>
      <c r="C1617" s="523" t="s">
        <v>850</v>
      </c>
      <c r="D1617" s="524" t="s">
        <v>919</v>
      </c>
      <c r="E1617" s="524" t="s">
        <v>3911</v>
      </c>
      <c r="F1617" s="524">
        <v>0.1</v>
      </c>
      <c r="G1617" s="524"/>
      <c r="H1617" s="524"/>
      <c r="I1617" s="524"/>
      <c r="J1617" s="524"/>
      <c r="K1617" s="689">
        <v>44894</v>
      </c>
      <c r="L1617" s="537"/>
    </row>
    <row r="1618" spans="1:12" ht="26.4">
      <c r="A1618" s="524">
        <v>1609</v>
      </c>
      <c r="B1618" s="690" t="s">
        <v>2854</v>
      </c>
      <c r="C1618" s="523" t="s">
        <v>836</v>
      </c>
      <c r="D1618" s="524" t="s">
        <v>834</v>
      </c>
      <c r="E1618" s="524" t="s">
        <v>3911</v>
      </c>
      <c r="F1618" s="524">
        <v>0.8</v>
      </c>
      <c r="G1618" s="524"/>
      <c r="H1618" s="524"/>
      <c r="I1618" s="524"/>
      <c r="J1618" s="524"/>
      <c r="K1618" s="692">
        <v>44893</v>
      </c>
      <c r="L1618" s="537"/>
    </row>
    <row r="1619" spans="1:12">
      <c r="A1619" s="524">
        <v>1610</v>
      </c>
      <c r="B1619" s="414" t="s">
        <v>2855</v>
      </c>
      <c r="C1619" s="523" t="s">
        <v>418</v>
      </c>
      <c r="D1619" s="524" t="s">
        <v>996</v>
      </c>
      <c r="E1619" s="524" t="s">
        <v>3911</v>
      </c>
      <c r="F1619" s="524" t="s">
        <v>2516</v>
      </c>
      <c r="G1619" s="524"/>
      <c r="H1619" s="524"/>
      <c r="I1619" s="524"/>
      <c r="J1619" s="524"/>
      <c r="K1619" s="689">
        <v>44894</v>
      </c>
      <c r="L1619" s="537"/>
    </row>
    <row r="1620" spans="1:12" ht="26.4">
      <c r="A1620" s="524">
        <v>1611</v>
      </c>
      <c r="B1620" s="417" t="s">
        <v>1254</v>
      </c>
      <c r="C1620" s="523" t="s">
        <v>869</v>
      </c>
      <c r="D1620" s="524" t="s">
        <v>870</v>
      </c>
      <c r="E1620" s="524" t="s">
        <v>3749</v>
      </c>
      <c r="F1620" s="524">
        <v>2</v>
      </c>
      <c r="G1620" s="524"/>
      <c r="H1620" s="524"/>
      <c r="I1620" s="524"/>
      <c r="J1620" s="524"/>
      <c r="K1620" s="689">
        <v>47406</v>
      </c>
      <c r="L1620" s="537"/>
    </row>
    <row r="1621" spans="1:12" ht="39.6">
      <c r="A1621" s="524">
        <v>1612</v>
      </c>
      <c r="B1621" s="414" t="s">
        <v>2856</v>
      </c>
      <c r="C1621" s="523" t="s">
        <v>2650</v>
      </c>
      <c r="D1621" s="524" t="s">
        <v>2857</v>
      </c>
      <c r="E1621" s="524" t="s">
        <v>4381</v>
      </c>
      <c r="F1621" s="524">
        <v>0.3</v>
      </c>
      <c r="G1621" s="524"/>
      <c r="H1621" s="524"/>
      <c r="I1621" s="524"/>
      <c r="J1621" s="524"/>
      <c r="K1621" s="689">
        <v>45857</v>
      </c>
      <c r="L1621" s="537"/>
    </row>
    <row r="1622" spans="1:12" ht="39.6">
      <c r="A1622" s="524">
        <v>1613</v>
      </c>
      <c r="B1622" s="414" t="s">
        <v>1255</v>
      </c>
      <c r="C1622" s="523" t="s">
        <v>413</v>
      </c>
      <c r="D1622" s="524" t="s">
        <v>1256</v>
      </c>
      <c r="E1622" s="524" t="s">
        <v>3827</v>
      </c>
      <c r="F1622" s="524">
        <v>0.6</v>
      </c>
      <c r="G1622" s="524"/>
      <c r="H1622" s="524"/>
      <c r="I1622" s="524"/>
      <c r="J1622" s="524"/>
      <c r="K1622" s="692">
        <v>47761</v>
      </c>
      <c r="L1622" s="537"/>
    </row>
    <row r="1623" spans="1:12" ht="26.4">
      <c r="A1623" s="524">
        <v>1614</v>
      </c>
      <c r="B1623" s="414" t="s">
        <v>2858</v>
      </c>
      <c r="C1623" s="523" t="s">
        <v>396</v>
      </c>
      <c r="D1623" s="524" t="s">
        <v>2859</v>
      </c>
      <c r="E1623" s="524" t="s">
        <v>4320</v>
      </c>
      <c r="F1623" s="524">
        <v>4.2000000000000003E-2</v>
      </c>
      <c r="G1623" s="524"/>
      <c r="H1623" s="524"/>
      <c r="I1623" s="524"/>
      <c r="J1623" s="524"/>
      <c r="K1623" s="689">
        <v>45290</v>
      </c>
      <c r="L1623" s="537"/>
    </row>
    <row r="1624" spans="1:12" ht="39.6">
      <c r="A1624" s="524">
        <v>1615</v>
      </c>
      <c r="B1624" s="414" t="s">
        <v>3609</v>
      </c>
      <c r="C1624" s="523" t="s">
        <v>3610</v>
      </c>
      <c r="D1624" s="524" t="s">
        <v>2678</v>
      </c>
      <c r="E1624" s="524" t="s">
        <v>4451</v>
      </c>
      <c r="F1624" s="524">
        <v>0.35</v>
      </c>
      <c r="G1624" s="524"/>
      <c r="H1624" s="524"/>
      <c r="I1624" s="524"/>
      <c r="J1624" s="524"/>
      <c r="K1624" s="706">
        <v>46738</v>
      </c>
      <c r="L1624" s="537"/>
    </row>
    <row r="1625" spans="1:12">
      <c r="A1625" s="524">
        <v>1616</v>
      </c>
      <c r="B1625" s="770" t="s">
        <v>3611</v>
      </c>
      <c r="C1625" s="506" t="s">
        <v>488</v>
      </c>
      <c r="D1625" s="519" t="s">
        <v>3537</v>
      </c>
      <c r="E1625" s="519" t="s">
        <v>3776</v>
      </c>
      <c r="F1625" s="726">
        <v>0.2</v>
      </c>
      <c r="G1625" s="524"/>
      <c r="H1625" s="524"/>
      <c r="I1625" s="524"/>
      <c r="J1625" s="524"/>
      <c r="K1625" s="689">
        <v>46399</v>
      </c>
      <c r="L1625" s="537"/>
    </row>
    <row r="1626" spans="1:12" ht="39.6">
      <c r="A1626" s="524">
        <v>1617</v>
      </c>
      <c r="B1626" s="690" t="s">
        <v>1257</v>
      </c>
      <c r="C1626" s="523" t="s">
        <v>900</v>
      </c>
      <c r="D1626" s="524" t="s">
        <v>901</v>
      </c>
      <c r="E1626" s="524" t="s">
        <v>3860</v>
      </c>
      <c r="F1626" s="524">
        <v>1</v>
      </c>
      <c r="G1626" s="524"/>
      <c r="H1626" s="524"/>
      <c r="I1626" s="524"/>
      <c r="J1626" s="524"/>
      <c r="K1626" s="689">
        <v>47208</v>
      </c>
      <c r="L1626" s="537"/>
    </row>
    <row r="1627" spans="1:12" ht="26.4">
      <c r="A1627" s="524">
        <v>1618</v>
      </c>
      <c r="B1627" s="414" t="s">
        <v>4452</v>
      </c>
      <c r="C1627" s="523" t="s">
        <v>2860</v>
      </c>
      <c r="D1627" s="524" t="s">
        <v>2861</v>
      </c>
      <c r="E1627" s="524" t="s">
        <v>4017</v>
      </c>
      <c r="F1627" s="524">
        <v>1</v>
      </c>
      <c r="G1627" s="524"/>
      <c r="H1627" s="524"/>
      <c r="I1627" s="524"/>
      <c r="J1627" s="524"/>
      <c r="K1627" s="689">
        <v>45733</v>
      </c>
      <c r="L1627" s="537"/>
    </row>
    <row r="1628" spans="1:12" ht="26.4">
      <c r="A1628" s="524">
        <v>1619</v>
      </c>
      <c r="B1628" s="713" t="s">
        <v>2862</v>
      </c>
      <c r="C1628" s="523" t="s">
        <v>900</v>
      </c>
      <c r="D1628" s="524" t="s">
        <v>2863</v>
      </c>
      <c r="E1628" s="524" t="s">
        <v>4017</v>
      </c>
      <c r="F1628" s="524">
        <v>1</v>
      </c>
      <c r="G1628" s="524"/>
      <c r="H1628" s="524"/>
      <c r="I1628" s="524"/>
      <c r="J1628" s="524"/>
      <c r="K1628" s="689">
        <v>45738</v>
      </c>
      <c r="L1628" s="537"/>
    </row>
    <row r="1629" spans="1:12" ht="26.4">
      <c r="A1629" s="524">
        <v>1620</v>
      </c>
      <c r="B1629" s="770" t="s">
        <v>4453</v>
      </c>
      <c r="C1629" s="725" t="s">
        <v>4454</v>
      </c>
      <c r="D1629" s="726" t="s">
        <v>4255</v>
      </c>
      <c r="E1629" s="726" t="s">
        <v>3880</v>
      </c>
      <c r="F1629" s="726">
        <v>0.02</v>
      </c>
      <c r="G1629" s="524"/>
      <c r="H1629" s="524"/>
      <c r="I1629" s="524"/>
      <c r="J1629" s="524"/>
      <c r="K1629" s="689">
        <v>47050</v>
      </c>
      <c r="L1629" s="537"/>
    </row>
    <row r="1630" spans="1:12">
      <c r="A1630" s="524">
        <v>1621</v>
      </c>
      <c r="B1630" s="690" t="s">
        <v>1258</v>
      </c>
      <c r="C1630" s="523" t="s">
        <v>665</v>
      </c>
      <c r="D1630" s="524" t="s">
        <v>945</v>
      </c>
      <c r="E1630" s="524" t="s">
        <v>3880</v>
      </c>
      <c r="F1630" s="524">
        <v>2.5000000000000001E-2</v>
      </c>
      <c r="G1630" s="524"/>
      <c r="H1630" s="524"/>
      <c r="I1630" s="524"/>
      <c r="J1630" s="524"/>
      <c r="K1630" s="689">
        <v>46950</v>
      </c>
      <c r="L1630" s="537"/>
    </row>
    <row r="1631" spans="1:12" ht="39.6">
      <c r="A1631" s="524">
        <v>1622</v>
      </c>
      <c r="B1631" s="714" t="s">
        <v>4455</v>
      </c>
      <c r="C1631" s="693" t="s">
        <v>4456</v>
      </c>
      <c r="D1631" s="694" t="s">
        <v>3233</v>
      </c>
      <c r="E1631" s="694" t="s">
        <v>4457</v>
      </c>
      <c r="F1631" s="694">
        <v>0.3</v>
      </c>
      <c r="G1631" s="524"/>
      <c r="H1631" s="524"/>
      <c r="I1631" s="524"/>
      <c r="J1631" s="524"/>
      <c r="K1631" s="689">
        <v>46888</v>
      </c>
      <c r="L1631" s="537"/>
    </row>
    <row r="1632" spans="1:12" ht="26.4">
      <c r="A1632" s="524">
        <v>1623</v>
      </c>
      <c r="B1632" s="417" t="s">
        <v>1259</v>
      </c>
      <c r="C1632" s="523" t="s">
        <v>1253</v>
      </c>
      <c r="D1632" s="524" t="s">
        <v>1260</v>
      </c>
      <c r="E1632" s="524" t="s">
        <v>3980</v>
      </c>
      <c r="F1632" s="524">
        <v>0.7</v>
      </c>
      <c r="G1632" s="524"/>
      <c r="H1632" s="524"/>
      <c r="I1632" s="524"/>
      <c r="J1632" s="524"/>
      <c r="K1632" s="689">
        <v>47278</v>
      </c>
      <c r="L1632" s="537"/>
    </row>
    <row r="1633" spans="1:12" ht="52.8">
      <c r="A1633" s="524">
        <v>1624</v>
      </c>
      <c r="B1633" s="690" t="s">
        <v>1261</v>
      </c>
      <c r="C1633" s="523" t="s">
        <v>473</v>
      </c>
      <c r="D1633" s="524" t="s">
        <v>943</v>
      </c>
      <c r="E1633" s="524" t="s">
        <v>3875</v>
      </c>
      <c r="F1633" s="524">
        <v>0.2</v>
      </c>
      <c r="G1633" s="524"/>
      <c r="H1633" s="524"/>
      <c r="I1633" s="524"/>
      <c r="J1633" s="524"/>
      <c r="K1633" s="689">
        <v>44654</v>
      </c>
      <c r="L1633" s="537"/>
    </row>
    <row r="1634" spans="1:12" ht="26.4">
      <c r="A1634" s="524">
        <v>1625</v>
      </c>
      <c r="B1634" s="690" t="s">
        <v>1262</v>
      </c>
      <c r="C1634" s="523" t="s">
        <v>1263</v>
      </c>
      <c r="D1634" s="524" t="s">
        <v>1264</v>
      </c>
      <c r="E1634" s="524" t="s">
        <v>3880</v>
      </c>
      <c r="F1634" s="524">
        <v>6</v>
      </c>
      <c r="G1634" s="524"/>
      <c r="H1634" s="524"/>
      <c r="I1634" s="524"/>
      <c r="J1634" s="524"/>
      <c r="K1634" s="689">
        <v>47055</v>
      </c>
      <c r="L1634" s="537"/>
    </row>
    <row r="1635" spans="1:12">
      <c r="A1635" s="524">
        <v>1626</v>
      </c>
      <c r="B1635" s="414" t="s">
        <v>2864</v>
      </c>
      <c r="C1635" s="523" t="s">
        <v>2865</v>
      </c>
      <c r="D1635" s="524" t="s">
        <v>2866</v>
      </c>
      <c r="E1635" s="524" t="s">
        <v>3751</v>
      </c>
      <c r="F1635" s="524">
        <v>1</v>
      </c>
      <c r="G1635" s="524"/>
      <c r="H1635" s="524"/>
      <c r="I1635" s="524"/>
      <c r="J1635" s="524"/>
      <c r="K1635" s="689">
        <v>44654</v>
      </c>
      <c r="L1635" s="537"/>
    </row>
    <row r="1636" spans="1:12">
      <c r="A1636" s="524">
        <v>1627</v>
      </c>
      <c r="B1636" s="414" t="s">
        <v>2867</v>
      </c>
      <c r="C1636" s="523" t="s">
        <v>338</v>
      </c>
      <c r="D1636" s="524" t="s">
        <v>996</v>
      </c>
      <c r="E1636" s="524" t="s">
        <v>3773</v>
      </c>
      <c r="F1636" s="524" t="s">
        <v>2868</v>
      </c>
      <c r="G1636" s="524"/>
      <c r="H1636" s="524"/>
      <c r="I1636" s="524"/>
      <c r="J1636" s="524"/>
      <c r="K1636" s="689">
        <v>44838</v>
      </c>
      <c r="L1636" s="537"/>
    </row>
    <row r="1637" spans="1:12" ht="26.4">
      <c r="A1637" s="524">
        <v>1628</v>
      </c>
      <c r="B1637" s="417" t="s">
        <v>1265</v>
      </c>
      <c r="C1637" s="523" t="s">
        <v>1000</v>
      </c>
      <c r="D1637" s="524" t="s">
        <v>1001</v>
      </c>
      <c r="E1637" s="524" t="s">
        <v>3749</v>
      </c>
      <c r="F1637" s="524">
        <v>2.2999999999999998</v>
      </c>
      <c r="G1637" s="524"/>
      <c r="H1637" s="524"/>
      <c r="I1637" s="524"/>
      <c r="J1637" s="524"/>
      <c r="K1637" s="689">
        <v>47209</v>
      </c>
      <c r="L1637" s="537"/>
    </row>
    <row r="1638" spans="1:12" ht="52.8">
      <c r="A1638" s="524">
        <v>1629</v>
      </c>
      <c r="B1638" s="414" t="s">
        <v>2869</v>
      </c>
      <c r="C1638" s="523" t="s">
        <v>435</v>
      </c>
      <c r="D1638" s="524" t="s">
        <v>831</v>
      </c>
      <c r="E1638" s="524" t="s">
        <v>4458</v>
      </c>
      <c r="F1638" s="524">
        <v>0.6</v>
      </c>
      <c r="G1638" s="524"/>
      <c r="H1638" s="524"/>
      <c r="I1638" s="524"/>
      <c r="J1638" s="524"/>
      <c r="K1638" s="689">
        <v>45353</v>
      </c>
      <c r="L1638" s="537"/>
    </row>
    <row r="1639" spans="1:12" ht="26.4">
      <c r="A1639" s="524">
        <v>1630</v>
      </c>
      <c r="B1639" s="414" t="s">
        <v>1266</v>
      </c>
      <c r="C1639" s="523" t="s">
        <v>435</v>
      </c>
      <c r="D1639" s="524" t="s">
        <v>831</v>
      </c>
      <c r="E1639" s="524" t="s">
        <v>4070</v>
      </c>
      <c r="F1639" s="524">
        <v>0.5</v>
      </c>
      <c r="G1639" s="524"/>
      <c r="H1639" s="524"/>
      <c r="I1639" s="524"/>
      <c r="J1639" s="524"/>
      <c r="K1639" s="689">
        <v>47523</v>
      </c>
      <c r="L1639" s="537"/>
    </row>
    <row r="1640" spans="1:12">
      <c r="A1640" s="524">
        <v>1631</v>
      </c>
      <c r="B1640" s="478" t="s">
        <v>4459</v>
      </c>
      <c r="C1640" s="693" t="s">
        <v>665</v>
      </c>
      <c r="D1640" s="694" t="s">
        <v>2767</v>
      </c>
      <c r="E1640" s="694" t="s">
        <v>3776</v>
      </c>
      <c r="F1640" s="694">
        <v>15</v>
      </c>
      <c r="G1640" s="524"/>
      <c r="H1640" s="524"/>
      <c r="I1640" s="524"/>
      <c r="J1640" s="524"/>
      <c r="K1640" s="689">
        <v>47553</v>
      </c>
      <c r="L1640" s="537"/>
    </row>
    <row r="1641" spans="1:12" ht="26.4">
      <c r="A1641" s="524">
        <v>1632</v>
      </c>
      <c r="B1641" s="414" t="s">
        <v>2870</v>
      </c>
      <c r="C1641" s="523" t="s">
        <v>1245</v>
      </c>
      <c r="D1641" s="524" t="s">
        <v>1246</v>
      </c>
      <c r="E1641" s="524" t="s">
        <v>3849</v>
      </c>
      <c r="F1641" s="524">
        <v>0.8</v>
      </c>
      <c r="G1641" s="524"/>
      <c r="H1641" s="524"/>
      <c r="I1641" s="524"/>
      <c r="J1641" s="524"/>
      <c r="K1641" s="689">
        <v>45255</v>
      </c>
      <c r="L1641" s="537"/>
    </row>
    <row r="1642" spans="1:12">
      <c r="A1642" s="524">
        <v>1633</v>
      </c>
      <c r="B1642" s="479" t="s">
        <v>4460</v>
      </c>
      <c r="C1642" s="693" t="s">
        <v>4461</v>
      </c>
      <c r="D1642" s="694" t="s">
        <v>4462</v>
      </c>
      <c r="E1642" s="694" t="s">
        <v>3729</v>
      </c>
      <c r="F1642" s="694">
        <v>6.5000000000000002E-2</v>
      </c>
      <c r="G1642" s="524"/>
      <c r="H1642" s="524"/>
      <c r="I1642" s="524"/>
      <c r="J1642" s="524"/>
      <c r="K1642" s="689">
        <v>46320</v>
      </c>
      <c r="L1642" s="537"/>
    </row>
    <row r="1643" spans="1:12">
      <c r="A1643" s="524">
        <v>1634</v>
      </c>
      <c r="B1643" s="414" t="s">
        <v>3612</v>
      </c>
      <c r="C1643" s="523" t="s">
        <v>665</v>
      </c>
      <c r="D1643" s="524" t="s">
        <v>2767</v>
      </c>
      <c r="E1643" s="704" t="s">
        <v>4463</v>
      </c>
      <c r="F1643" s="524">
        <v>1.4999999999999999E-2</v>
      </c>
      <c r="G1643" s="524"/>
      <c r="H1643" s="524"/>
      <c r="I1643" s="524"/>
      <c r="J1643" s="524"/>
      <c r="K1643" s="689">
        <v>46763</v>
      </c>
      <c r="L1643" s="537"/>
    </row>
    <row r="1644" spans="1:12" ht="26.4">
      <c r="A1644" s="524">
        <v>1635</v>
      </c>
      <c r="B1644" s="414" t="s">
        <v>3613</v>
      </c>
      <c r="C1644" s="523" t="s">
        <v>665</v>
      </c>
      <c r="D1644" s="524" t="s">
        <v>2767</v>
      </c>
      <c r="E1644" s="524" t="s">
        <v>4464</v>
      </c>
      <c r="F1644" s="524">
        <v>1.4999999999999999E-2</v>
      </c>
      <c r="G1644" s="524"/>
      <c r="H1644" s="524"/>
      <c r="I1644" s="524"/>
      <c r="J1644" s="524"/>
      <c r="K1644" s="689">
        <v>46763</v>
      </c>
      <c r="L1644" s="537"/>
    </row>
    <row r="1645" spans="1:12" ht="39.6">
      <c r="A1645" s="524">
        <v>1636</v>
      </c>
      <c r="B1645" s="414" t="s">
        <v>2871</v>
      </c>
      <c r="C1645" s="523" t="s">
        <v>1105</v>
      </c>
      <c r="D1645" s="524" t="s">
        <v>2872</v>
      </c>
      <c r="E1645" s="524" t="s">
        <v>4465</v>
      </c>
      <c r="F1645" s="524">
        <v>2</v>
      </c>
      <c r="G1645" s="524"/>
      <c r="H1645" s="524"/>
      <c r="I1645" s="524"/>
      <c r="J1645" s="524"/>
      <c r="K1645" s="689">
        <v>44814</v>
      </c>
      <c r="L1645" s="537"/>
    </row>
    <row r="1646" spans="1:12">
      <c r="A1646" s="524">
        <v>1637</v>
      </c>
      <c r="B1646" s="414" t="s">
        <v>2873</v>
      </c>
      <c r="C1646" s="523" t="s">
        <v>665</v>
      </c>
      <c r="D1646" s="524" t="s">
        <v>873</v>
      </c>
      <c r="E1646" s="524" t="s">
        <v>3776</v>
      </c>
      <c r="F1646" s="757" t="s">
        <v>5064</v>
      </c>
      <c r="G1646" s="524"/>
      <c r="H1646" s="524"/>
      <c r="I1646" s="524"/>
      <c r="J1646" s="524"/>
      <c r="K1646" s="689">
        <v>45480</v>
      </c>
      <c r="L1646" s="537"/>
    </row>
    <row r="1647" spans="1:12">
      <c r="A1647" s="524">
        <v>1638</v>
      </c>
      <c r="B1647" s="414" t="s">
        <v>2874</v>
      </c>
      <c r="C1647" s="523" t="s">
        <v>473</v>
      </c>
      <c r="D1647" s="524" t="s">
        <v>1128</v>
      </c>
      <c r="E1647" s="524" t="s">
        <v>4466</v>
      </c>
      <c r="F1647" s="757" t="s">
        <v>4977</v>
      </c>
      <c r="G1647" s="524"/>
      <c r="H1647" s="524"/>
      <c r="I1647" s="524"/>
      <c r="J1647" s="524"/>
      <c r="K1647" s="689">
        <v>45699</v>
      </c>
      <c r="L1647" s="537"/>
    </row>
    <row r="1648" spans="1:12" ht="66">
      <c r="A1648" s="524">
        <v>1639</v>
      </c>
      <c r="B1648" s="417" t="s">
        <v>1267</v>
      </c>
      <c r="C1648" s="523" t="s">
        <v>548</v>
      </c>
      <c r="D1648" s="524" t="s">
        <v>2875</v>
      </c>
      <c r="E1648" s="524" t="s">
        <v>4467</v>
      </c>
      <c r="F1648" s="524" t="s">
        <v>2876</v>
      </c>
      <c r="G1648" s="524"/>
      <c r="H1648" s="524"/>
      <c r="I1648" s="524"/>
      <c r="J1648" s="524"/>
      <c r="K1648" s="689">
        <v>45097</v>
      </c>
      <c r="L1648" s="537"/>
    </row>
    <row r="1649" spans="1:12" ht="26.4">
      <c r="A1649" s="524">
        <v>1640</v>
      </c>
      <c r="B1649" s="417" t="s">
        <v>2877</v>
      </c>
      <c r="C1649" s="523" t="s">
        <v>1024</v>
      </c>
      <c r="D1649" s="524" t="s">
        <v>1269</v>
      </c>
      <c r="E1649" s="524" t="s">
        <v>3849</v>
      </c>
      <c r="F1649" s="524">
        <v>0.4</v>
      </c>
      <c r="G1649" s="524"/>
      <c r="H1649" s="524"/>
      <c r="I1649" s="524"/>
      <c r="J1649" s="524"/>
      <c r="K1649" s="692">
        <v>45556</v>
      </c>
      <c r="L1649" s="537"/>
    </row>
    <row r="1650" spans="1:12">
      <c r="A1650" s="524">
        <v>1641</v>
      </c>
      <c r="B1650" s="414" t="s">
        <v>2878</v>
      </c>
      <c r="C1650" s="523" t="s">
        <v>665</v>
      </c>
      <c r="D1650" s="524" t="s">
        <v>873</v>
      </c>
      <c r="E1650" s="524" t="s">
        <v>3968</v>
      </c>
      <c r="F1650" s="524">
        <v>0.12</v>
      </c>
      <c r="G1650" s="524"/>
      <c r="H1650" s="524"/>
      <c r="I1650" s="524"/>
      <c r="J1650" s="524"/>
      <c r="K1650" s="689">
        <v>44960</v>
      </c>
      <c r="L1650" s="537"/>
    </row>
    <row r="1651" spans="1:12">
      <c r="A1651" s="524">
        <v>1642</v>
      </c>
      <c r="B1651" s="414" t="s">
        <v>3614</v>
      </c>
      <c r="C1651" s="523" t="s">
        <v>396</v>
      </c>
      <c r="D1651" s="524" t="s">
        <v>975</v>
      </c>
      <c r="E1651" s="524" t="s">
        <v>3935</v>
      </c>
      <c r="F1651" s="524" t="s">
        <v>3237</v>
      </c>
      <c r="G1651" s="524"/>
      <c r="H1651" s="524"/>
      <c r="I1651" s="524"/>
      <c r="J1651" s="524"/>
      <c r="K1651" s="689">
        <v>46711</v>
      </c>
      <c r="L1651" s="537"/>
    </row>
    <row r="1652" spans="1:12" ht="26.4">
      <c r="A1652" s="524">
        <v>1643</v>
      </c>
      <c r="B1652" s="414" t="s">
        <v>2879</v>
      </c>
      <c r="C1652" s="523" t="s">
        <v>414</v>
      </c>
      <c r="D1652" s="524" t="s">
        <v>1189</v>
      </c>
      <c r="E1652" s="524" t="s">
        <v>3944</v>
      </c>
      <c r="F1652" s="757" t="s">
        <v>4987</v>
      </c>
      <c r="G1652" s="524"/>
      <c r="H1652" s="524"/>
      <c r="I1652" s="524"/>
      <c r="J1652" s="524"/>
      <c r="K1652" s="689">
        <v>45332</v>
      </c>
      <c r="L1652" s="537"/>
    </row>
    <row r="1653" spans="1:12" ht="26.4">
      <c r="A1653" s="524">
        <v>1644</v>
      </c>
      <c r="B1653" s="698" t="s">
        <v>1270</v>
      </c>
      <c r="C1653" s="523"/>
      <c r="D1653" s="524"/>
      <c r="E1653" s="524"/>
      <c r="F1653" s="524"/>
      <c r="G1653" s="474">
        <f>SUM(G1654:G1703)</f>
        <v>0</v>
      </c>
      <c r="H1653" s="474">
        <f>SUM(H1654:H1703)</f>
        <v>0</v>
      </c>
      <c r="I1653" s="474">
        <f>SUM(I1654:I1703)</f>
        <v>0</v>
      </c>
      <c r="J1653" s="474">
        <f>SUM(J1654:J1703)</f>
        <v>0</v>
      </c>
      <c r="K1653" s="537"/>
      <c r="L1653" s="537"/>
    </row>
    <row r="1654" spans="1:12">
      <c r="A1654" s="524">
        <v>1645</v>
      </c>
      <c r="B1654" s="693"/>
      <c r="C1654" s="693"/>
      <c r="D1654" s="694"/>
      <c r="E1654" s="694"/>
      <c r="F1654" s="694"/>
      <c r="G1654" s="524"/>
      <c r="H1654" s="524"/>
      <c r="I1654" s="524"/>
      <c r="J1654" s="524"/>
      <c r="K1654" s="537"/>
      <c r="L1654" s="537"/>
    </row>
    <row r="1655" spans="1:12">
      <c r="A1655" s="524">
        <v>1646</v>
      </c>
      <c r="B1655" s="693"/>
      <c r="C1655" s="693"/>
      <c r="D1655" s="694"/>
      <c r="E1655" s="694"/>
      <c r="F1655" s="694"/>
      <c r="G1655" s="524"/>
      <c r="H1655" s="524"/>
      <c r="I1655" s="524"/>
      <c r="J1655" s="524"/>
      <c r="K1655" s="537"/>
      <c r="L1655" s="537"/>
    </row>
    <row r="1656" spans="1:12">
      <c r="A1656" s="524">
        <v>1647</v>
      </c>
      <c r="B1656" s="693"/>
      <c r="C1656" s="693"/>
      <c r="D1656" s="694"/>
      <c r="E1656" s="694"/>
      <c r="F1656" s="694"/>
      <c r="G1656" s="524"/>
      <c r="H1656" s="524"/>
      <c r="I1656" s="524"/>
      <c r="J1656" s="524"/>
      <c r="K1656" s="537"/>
      <c r="L1656" s="537"/>
    </row>
    <row r="1657" spans="1:12">
      <c r="A1657" s="524">
        <v>1648</v>
      </c>
      <c r="B1657" s="693"/>
      <c r="C1657" s="693"/>
      <c r="D1657" s="694"/>
      <c r="E1657" s="694"/>
      <c r="F1657" s="694"/>
      <c r="G1657" s="524"/>
      <c r="H1657" s="524"/>
      <c r="I1657" s="524"/>
      <c r="J1657" s="524"/>
      <c r="K1657" s="537"/>
      <c r="L1657" s="537"/>
    </row>
    <row r="1658" spans="1:12">
      <c r="A1658" s="524">
        <v>1649</v>
      </c>
      <c r="B1658" s="693"/>
      <c r="C1658" s="693"/>
      <c r="D1658" s="694"/>
      <c r="E1658" s="694"/>
      <c r="F1658" s="694"/>
      <c r="G1658" s="524"/>
      <c r="H1658" s="524"/>
      <c r="I1658" s="524"/>
      <c r="J1658" s="524"/>
      <c r="K1658" s="537"/>
      <c r="L1658" s="537"/>
    </row>
    <row r="1659" spans="1:12">
      <c r="A1659" s="524">
        <v>1650</v>
      </c>
      <c r="B1659" s="693"/>
      <c r="C1659" s="693"/>
      <c r="D1659" s="694"/>
      <c r="E1659" s="694"/>
      <c r="F1659" s="694"/>
      <c r="G1659" s="524"/>
      <c r="H1659" s="524"/>
      <c r="I1659" s="524"/>
      <c r="J1659" s="524"/>
      <c r="K1659" s="537"/>
      <c r="L1659" s="537"/>
    </row>
    <row r="1660" spans="1:12">
      <c r="A1660" s="524">
        <v>1651</v>
      </c>
      <c r="B1660" s="693"/>
      <c r="C1660" s="693"/>
      <c r="D1660" s="694"/>
      <c r="E1660" s="694"/>
      <c r="F1660" s="694"/>
      <c r="G1660" s="524"/>
      <c r="H1660" s="524"/>
      <c r="I1660" s="524"/>
      <c r="J1660" s="524"/>
      <c r="K1660" s="537"/>
      <c r="L1660" s="537"/>
    </row>
    <row r="1661" spans="1:12">
      <c r="A1661" s="524">
        <v>1652</v>
      </c>
      <c r="B1661" s="693"/>
      <c r="C1661" s="693"/>
      <c r="D1661" s="694"/>
      <c r="E1661" s="694"/>
      <c r="F1661" s="694"/>
      <c r="G1661" s="524"/>
      <c r="H1661" s="524"/>
      <c r="I1661" s="524"/>
      <c r="J1661" s="524"/>
      <c r="K1661" s="537"/>
      <c r="L1661" s="537"/>
    </row>
    <row r="1662" spans="1:12">
      <c r="A1662" s="524">
        <v>1653</v>
      </c>
      <c r="B1662" s="693"/>
      <c r="C1662" s="693"/>
      <c r="D1662" s="694"/>
      <c r="E1662" s="694"/>
      <c r="F1662" s="694"/>
      <c r="G1662" s="524"/>
      <c r="H1662" s="524"/>
      <c r="I1662" s="524"/>
      <c r="J1662" s="524"/>
      <c r="K1662" s="537"/>
      <c r="L1662" s="537"/>
    </row>
    <row r="1663" spans="1:12">
      <c r="A1663" s="524">
        <v>1654</v>
      </c>
      <c r="B1663" s="693"/>
      <c r="C1663" s="693"/>
      <c r="D1663" s="694"/>
      <c r="E1663" s="694"/>
      <c r="F1663" s="694"/>
      <c r="G1663" s="524"/>
      <c r="H1663" s="524"/>
      <c r="I1663" s="524"/>
      <c r="J1663" s="524"/>
      <c r="K1663" s="537"/>
      <c r="L1663" s="537"/>
    </row>
    <row r="1664" spans="1:12">
      <c r="A1664" s="524">
        <v>1655</v>
      </c>
      <c r="B1664" s="693"/>
      <c r="C1664" s="693"/>
      <c r="D1664" s="694"/>
      <c r="E1664" s="694"/>
      <c r="F1664" s="694"/>
      <c r="G1664" s="524"/>
      <c r="H1664" s="524"/>
      <c r="I1664" s="524"/>
      <c r="J1664" s="524"/>
      <c r="K1664" s="537"/>
      <c r="L1664" s="537"/>
    </row>
    <row r="1665" spans="1:12">
      <c r="A1665" s="524">
        <v>1656</v>
      </c>
      <c r="B1665" s="699"/>
      <c r="C1665" s="693"/>
      <c r="D1665" s="694"/>
      <c r="E1665" s="694"/>
      <c r="F1665" s="694"/>
      <c r="G1665" s="524"/>
      <c r="H1665" s="524"/>
      <c r="I1665" s="524"/>
      <c r="J1665" s="524"/>
      <c r="K1665" s="537"/>
      <c r="L1665" s="537"/>
    </row>
    <row r="1666" spans="1:12">
      <c r="A1666" s="524">
        <v>1657</v>
      </c>
      <c r="B1666" s="693"/>
      <c r="C1666" s="693"/>
      <c r="D1666" s="694"/>
      <c r="E1666" s="694"/>
      <c r="F1666" s="767"/>
      <c r="G1666" s="524"/>
      <c r="H1666" s="524"/>
      <c r="I1666" s="524"/>
      <c r="J1666" s="524"/>
      <c r="K1666" s="537"/>
      <c r="L1666" s="537"/>
    </row>
    <row r="1667" spans="1:12">
      <c r="A1667" s="524">
        <v>1658</v>
      </c>
      <c r="B1667" s="693"/>
      <c r="C1667" s="693"/>
      <c r="D1667" s="694"/>
      <c r="E1667" s="694"/>
      <c r="F1667" s="694"/>
      <c r="G1667" s="524"/>
      <c r="H1667" s="524"/>
      <c r="I1667" s="524"/>
      <c r="J1667" s="524"/>
      <c r="K1667" s="537"/>
      <c r="L1667" s="537"/>
    </row>
    <row r="1668" spans="1:12">
      <c r="A1668" s="524">
        <v>1659</v>
      </c>
      <c r="B1668" s="693"/>
      <c r="C1668" s="693"/>
      <c r="D1668" s="694"/>
      <c r="E1668" s="694"/>
      <c r="F1668" s="694"/>
      <c r="G1668" s="524"/>
      <c r="H1668" s="524"/>
      <c r="I1668" s="524"/>
      <c r="J1668" s="524"/>
      <c r="K1668" s="537"/>
      <c r="L1668" s="537"/>
    </row>
    <row r="1669" spans="1:12">
      <c r="A1669" s="524">
        <v>1660</v>
      </c>
      <c r="B1669" s="693"/>
      <c r="C1669" s="693"/>
      <c r="D1669" s="694"/>
      <c r="E1669" s="694"/>
      <c r="F1669" s="694"/>
      <c r="G1669" s="524"/>
      <c r="H1669" s="524"/>
      <c r="I1669" s="524"/>
      <c r="J1669" s="524"/>
      <c r="K1669" s="537"/>
      <c r="L1669" s="537"/>
    </row>
    <row r="1670" spans="1:12">
      <c r="A1670" s="524">
        <v>1661</v>
      </c>
      <c r="B1670" s="693"/>
      <c r="C1670" s="693"/>
      <c r="D1670" s="694"/>
      <c r="E1670" s="694"/>
      <c r="F1670" s="694"/>
      <c r="G1670" s="524"/>
      <c r="H1670" s="524"/>
      <c r="I1670" s="524"/>
      <c r="J1670" s="524"/>
      <c r="K1670" s="537"/>
      <c r="L1670" s="537"/>
    </row>
    <row r="1671" spans="1:12">
      <c r="A1671" s="524">
        <v>1662</v>
      </c>
      <c r="B1671" s="693"/>
      <c r="C1671" s="693"/>
      <c r="D1671" s="694"/>
      <c r="E1671" s="694"/>
      <c r="F1671" s="694"/>
      <c r="G1671" s="524"/>
      <c r="H1671" s="524"/>
      <c r="I1671" s="524"/>
      <c r="J1671" s="524"/>
      <c r="K1671" s="537"/>
      <c r="L1671" s="537"/>
    </row>
    <row r="1672" spans="1:12">
      <c r="A1672" s="524">
        <v>1663</v>
      </c>
      <c r="B1672" s="755"/>
      <c r="C1672" s="756"/>
      <c r="D1672" s="756"/>
      <c r="E1672" s="756"/>
      <c r="F1672" s="756"/>
      <c r="G1672" s="524"/>
      <c r="H1672" s="524"/>
      <c r="I1672" s="524"/>
      <c r="J1672" s="524"/>
      <c r="K1672" s="537"/>
      <c r="L1672" s="537"/>
    </row>
    <row r="1673" spans="1:12">
      <c r="A1673" s="524">
        <v>1664</v>
      </c>
      <c r="B1673" s="755"/>
      <c r="C1673" s="756"/>
      <c r="D1673" s="756"/>
      <c r="E1673" s="756"/>
      <c r="F1673" s="756"/>
      <c r="G1673" s="524"/>
      <c r="H1673" s="524"/>
      <c r="I1673" s="524"/>
      <c r="J1673" s="524"/>
      <c r="K1673" s="537"/>
      <c r="L1673" s="537"/>
    </row>
    <row r="1674" spans="1:12">
      <c r="A1674" s="524">
        <v>1665</v>
      </c>
      <c r="B1674" s="693"/>
      <c r="C1674" s="693"/>
      <c r="D1674" s="694"/>
      <c r="E1674" s="694"/>
      <c r="F1674" s="694"/>
      <c r="G1674" s="524"/>
      <c r="H1674" s="524"/>
      <c r="I1674" s="524"/>
      <c r="J1674" s="524"/>
      <c r="K1674" s="537"/>
      <c r="L1674" s="537"/>
    </row>
    <row r="1675" spans="1:12">
      <c r="A1675" s="524">
        <v>1666</v>
      </c>
      <c r="B1675" s="693"/>
      <c r="C1675" s="693"/>
      <c r="D1675" s="694"/>
      <c r="E1675" s="694"/>
      <c r="F1675" s="694"/>
      <c r="G1675" s="524"/>
      <c r="H1675" s="524"/>
      <c r="I1675" s="524"/>
      <c r="J1675" s="524"/>
      <c r="K1675" s="537"/>
      <c r="L1675" s="537"/>
    </row>
    <row r="1676" spans="1:12">
      <c r="A1676" s="524">
        <v>1667</v>
      </c>
      <c r="B1676" s="693"/>
      <c r="C1676" s="693"/>
      <c r="D1676" s="694"/>
      <c r="E1676" s="694"/>
      <c r="F1676" s="694"/>
      <c r="G1676" s="524"/>
      <c r="H1676" s="524"/>
      <c r="I1676" s="524"/>
      <c r="J1676" s="524"/>
      <c r="K1676" s="537"/>
      <c r="L1676" s="537"/>
    </row>
    <row r="1677" spans="1:12">
      <c r="A1677" s="524">
        <v>1668</v>
      </c>
      <c r="B1677" s="693"/>
      <c r="C1677" s="693"/>
      <c r="D1677" s="694"/>
      <c r="E1677" s="694"/>
      <c r="F1677" s="694"/>
      <c r="G1677" s="524"/>
      <c r="H1677" s="524"/>
      <c r="I1677" s="524"/>
      <c r="J1677" s="524"/>
      <c r="K1677" s="537"/>
      <c r="L1677" s="537"/>
    </row>
    <row r="1678" spans="1:12">
      <c r="A1678" s="524">
        <v>1669</v>
      </c>
      <c r="B1678" s="693"/>
      <c r="C1678" s="693"/>
      <c r="D1678" s="694"/>
      <c r="E1678" s="694"/>
      <c r="F1678" s="694"/>
      <c r="G1678" s="524"/>
      <c r="H1678" s="524"/>
      <c r="I1678" s="524"/>
      <c r="J1678" s="524"/>
      <c r="K1678" s="537"/>
      <c r="L1678" s="537"/>
    </row>
    <row r="1679" spans="1:12">
      <c r="A1679" s="524">
        <v>1670</v>
      </c>
      <c r="B1679" s="693"/>
      <c r="C1679" s="693"/>
      <c r="D1679" s="694"/>
      <c r="E1679" s="694"/>
      <c r="F1679" s="694"/>
      <c r="G1679" s="524"/>
      <c r="H1679" s="524"/>
      <c r="I1679" s="524"/>
      <c r="J1679" s="524"/>
      <c r="K1679" s="537"/>
      <c r="L1679" s="537"/>
    </row>
    <row r="1680" spans="1:12">
      <c r="A1680" s="524">
        <v>1671</v>
      </c>
      <c r="B1680" s="693"/>
      <c r="C1680" s="693"/>
      <c r="D1680" s="694"/>
      <c r="E1680" s="694"/>
      <c r="F1680" s="767"/>
      <c r="G1680" s="524"/>
      <c r="H1680" s="524"/>
      <c r="I1680" s="524"/>
      <c r="J1680" s="524"/>
      <c r="K1680" s="537"/>
      <c r="L1680" s="537"/>
    </row>
    <row r="1681" spans="1:12">
      <c r="A1681" s="524">
        <v>1672</v>
      </c>
      <c r="B1681" s="693"/>
      <c r="C1681" s="693"/>
      <c r="D1681" s="694"/>
      <c r="E1681" s="694"/>
      <c r="F1681" s="694"/>
      <c r="G1681" s="524"/>
      <c r="H1681" s="524"/>
      <c r="I1681" s="524"/>
      <c r="J1681" s="524"/>
      <c r="K1681" s="537"/>
      <c r="L1681" s="537"/>
    </row>
    <row r="1682" spans="1:12">
      <c r="A1682" s="524">
        <v>1673</v>
      </c>
      <c r="B1682" s="755"/>
      <c r="C1682" s="756"/>
      <c r="D1682" s="756"/>
      <c r="E1682" s="756"/>
      <c r="F1682" s="756"/>
      <c r="G1682" s="524"/>
      <c r="H1682" s="524"/>
      <c r="I1682" s="524"/>
      <c r="J1682" s="524"/>
      <c r="K1682" s="537"/>
      <c r="L1682" s="537"/>
    </row>
    <row r="1683" spans="1:12">
      <c r="A1683" s="524">
        <v>1674</v>
      </c>
      <c r="B1683" s="693"/>
      <c r="C1683" s="693"/>
      <c r="D1683" s="694"/>
      <c r="E1683" s="694"/>
      <c r="F1683" s="694"/>
      <c r="G1683" s="524"/>
      <c r="H1683" s="524"/>
      <c r="I1683" s="524"/>
      <c r="J1683" s="524"/>
      <c r="K1683" s="537"/>
      <c r="L1683" s="537"/>
    </row>
    <row r="1684" spans="1:12">
      <c r="A1684" s="524">
        <v>1675</v>
      </c>
      <c r="B1684" s="693"/>
      <c r="C1684" s="755"/>
      <c r="D1684" s="756"/>
      <c r="E1684" s="756"/>
      <c r="F1684" s="694"/>
      <c r="G1684" s="524"/>
      <c r="H1684" s="524"/>
      <c r="I1684" s="524"/>
      <c r="J1684" s="524"/>
      <c r="K1684" s="537"/>
      <c r="L1684" s="537"/>
    </row>
    <row r="1685" spans="1:12">
      <c r="A1685" s="524">
        <v>1676</v>
      </c>
      <c r="B1685" s="780"/>
      <c r="C1685" s="705"/>
      <c r="D1685" s="495"/>
      <c r="E1685" s="495"/>
      <c r="F1685" s="694"/>
      <c r="G1685" s="524"/>
      <c r="H1685" s="524"/>
      <c r="I1685" s="524"/>
      <c r="J1685" s="524"/>
      <c r="K1685" s="537"/>
      <c r="L1685" s="537"/>
    </row>
    <row r="1686" spans="1:12">
      <c r="A1686" s="524">
        <v>1677</v>
      </c>
      <c r="B1686" s="693"/>
      <c r="C1686" s="693"/>
      <c r="D1686" s="694"/>
      <c r="E1686" s="694"/>
      <c r="F1686" s="694"/>
      <c r="G1686" s="524"/>
      <c r="H1686" s="524"/>
      <c r="I1686" s="524"/>
      <c r="J1686" s="524"/>
      <c r="K1686" s="537"/>
      <c r="L1686" s="537"/>
    </row>
    <row r="1687" spans="1:12">
      <c r="A1687" s="524">
        <v>1678</v>
      </c>
      <c r="B1687" s="693"/>
      <c r="C1687" s="693"/>
      <c r="D1687" s="694"/>
      <c r="E1687" s="694"/>
      <c r="F1687" s="694"/>
      <c r="G1687" s="524"/>
      <c r="H1687" s="524"/>
      <c r="I1687" s="524"/>
      <c r="J1687" s="524"/>
      <c r="K1687" s="537"/>
      <c r="L1687" s="537"/>
    </row>
    <row r="1688" spans="1:12">
      <c r="A1688" s="524">
        <v>1679</v>
      </c>
      <c r="B1688" s="693"/>
      <c r="C1688" s="693"/>
      <c r="D1688" s="694"/>
      <c r="E1688" s="694"/>
      <c r="F1688" s="694"/>
      <c r="G1688" s="524"/>
      <c r="H1688" s="524"/>
      <c r="I1688" s="524"/>
      <c r="J1688" s="524"/>
      <c r="K1688" s="537"/>
      <c r="L1688" s="537"/>
    </row>
    <row r="1689" spans="1:12">
      <c r="A1689" s="524">
        <v>1680</v>
      </c>
      <c r="B1689" s="693"/>
      <c r="C1689" s="693"/>
      <c r="D1689" s="694"/>
      <c r="E1689" s="694"/>
      <c r="F1689" s="767"/>
      <c r="G1689" s="524"/>
      <c r="H1689" s="524"/>
      <c r="I1689" s="524"/>
      <c r="J1689" s="524"/>
      <c r="K1689" s="537"/>
      <c r="L1689" s="537"/>
    </row>
    <row r="1690" spans="1:12">
      <c r="A1690" s="524">
        <v>1681</v>
      </c>
      <c r="B1690" s="693"/>
      <c r="C1690" s="693"/>
      <c r="D1690" s="694"/>
      <c r="E1690" s="694"/>
      <c r="F1690" s="694"/>
      <c r="G1690" s="524"/>
      <c r="H1690" s="524"/>
      <c r="I1690" s="524"/>
      <c r="J1690" s="524"/>
      <c r="K1690" s="537"/>
      <c r="L1690" s="537"/>
    </row>
    <row r="1691" spans="1:12">
      <c r="A1691" s="524">
        <v>1682</v>
      </c>
      <c r="B1691" s="693"/>
      <c r="C1691" s="693"/>
      <c r="D1691" s="694"/>
      <c r="E1691" s="694"/>
      <c r="F1691" s="694"/>
      <c r="G1691" s="524"/>
      <c r="H1691" s="524"/>
      <c r="I1691" s="524"/>
      <c r="J1691" s="524"/>
      <c r="K1691" s="537"/>
      <c r="L1691" s="537"/>
    </row>
    <row r="1692" spans="1:12">
      <c r="A1692" s="524">
        <v>1683</v>
      </c>
      <c r="B1692" s="693"/>
      <c r="C1692" s="693"/>
      <c r="D1692" s="694"/>
      <c r="E1692" s="694"/>
      <c r="F1692" s="767"/>
      <c r="G1692" s="524"/>
      <c r="H1692" s="524"/>
      <c r="I1692" s="524"/>
      <c r="J1692" s="524"/>
      <c r="K1692" s="537"/>
      <c r="L1692" s="537"/>
    </row>
    <row r="1693" spans="1:12">
      <c r="A1693" s="524">
        <v>1684</v>
      </c>
      <c r="B1693" s="693"/>
      <c r="C1693" s="693"/>
      <c r="D1693" s="694"/>
      <c r="E1693" s="694"/>
      <c r="F1693" s="694"/>
      <c r="G1693" s="524"/>
      <c r="H1693" s="524"/>
      <c r="I1693" s="524"/>
      <c r="J1693" s="524"/>
      <c r="K1693" s="537"/>
      <c r="L1693" s="537"/>
    </row>
    <row r="1694" spans="1:12">
      <c r="A1694" s="524">
        <v>1685</v>
      </c>
      <c r="B1694" s="693"/>
      <c r="C1694" s="523"/>
      <c r="D1694" s="524"/>
      <c r="E1694" s="524"/>
      <c r="F1694" s="524"/>
      <c r="G1694" s="524"/>
      <c r="H1694" s="524"/>
      <c r="I1694" s="524"/>
      <c r="J1694" s="524"/>
      <c r="K1694" s="537"/>
      <c r="L1694" s="537"/>
    </row>
    <row r="1695" spans="1:12">
      <c r="A1695" s="524">
        <v>1686</v>
      </c>
      <c r="B1695" s="523"/>
      <c r="C1695" s="523"/>
      <c r="D1695" s="524"/>
      <c r="E1695" s="524"/>
      <c r="F1695" s="524"/>
      <c r="G1695" s="524"/>
      <c r="H1695" s="524"/>
      <c r="I1695" s="524"/>
      <c r="J1695" s="524"/>
      <c r="K1695" s="537"/>
      <c r="L1695" s="537"/>
    </row>
    <row r="1696" spans="1:12">
      <c r="A1696" s="524">
        <v>1687</v>
      </c>
      <c r="B1696" s="523"/>
      <c r="C1696" s="523"/>
      <c r="D1696" s="524"/>
      <c r="E1696" s="524"/>
      <c r="F1696" s="524"/>
      <c r="G1696" s="524"/>
      <c r="H1696" s="524"/>
      <c r="I1696" s="524"/>
      <c r="J1696" s="524"/>
      <c r="K1696" s="537"/>
      <c r="L1696" s="537"/>
    </row>
    <row r="1697" spans="1:12">
      <c r="A1697" s="524">
        <v>1688</v>
      </c>
      <c r="B1697" s="523"/>
      <c r="C1697" s="523"/>
      <c r="D1697" s="524"/>
      <c r="E1697" s="524"/>
      <c r="F1697" s="524"/>
      <c r="G1697" s="524"/>
      <c r="H1697" s="524"/>
      <c r="I1697" s="524"/>
      <c r="J1697" s="524"/>
      <c r="K1697" s="537"/>
      <c r="L1697" s="537"/>
    </row>
    <row r="1698" spans="1:12">
      <c r="A1698" s="524">
        <v>1689</v>
      </c>
      <c r="B1698" s="523"/>
      <c r="C1698" s="523"/>
      <c r="D1698" s="524"/>
      <c r="E1698" s="524"/>
      <c r="F1698" s="524"/>
      <c r="G1698" s="524"/>
      <c r="H1698" s="524"/>
      <c r="I1698" s="524"/>
      <c r="J1698" s="524"/>
      <c r="K1698" s="537"/>
      <c r="L1698" s="537"/>
    </row>
    <row r="1699" spans="1:12">
      <c r="A1699" s="524">
        <v>1690</v>
      </c>
      <c r="B1699" s="523"/>
      <c r="C1699" s="523"/>
      <c r="D1699" s="524"/>
      <c r="E1699" s="524"/>
      <c r="F1699" s="524"/>
      <c r="G1699" s="524"/>
      <c r="H1699" s="524"/>
      <c r="I1699" s="524"/>
      <c r="J1699" s="524"/>
      <c r="K1699" s="537"/>
      <c r="L1699" s="537"/>
    </row>
    <row r="1700" spans="1:12">
      <c r="A1700" s="524">
        <v>1691</v>
      </c>
      <c r="B1700" s="523"/>
      <c r="C1700" s="523"/>
      <c r="D1700" s="524"/>
      <c r="E1700" s="524"/>
      <c r="F1700" s="524"/>
      <c r="G1700" s="524"/>
      <c r="H1700" s="524"/>
      <c r="I1700" s="524"/>
      <c r="J1700" s="524"/>
      <c r="K1700" s="537"/>
      <c r="L1700" s="537"/>
    </row>
    <row r="1701" spans="1:12">
      <c r="A1701" s="524">
        <v>1692</v>
      </c>
      <c r="B1701" s="523"/>
      <c r="C1701" s="523"/>
      <c r="D1701" s="524"/>
      <c r="E1701" s="524"/>
      <c r="F1701" s="524"/>
      <c r="G1701" s="524"/>
      <c r="H1701" s="524"/>
      <c r="I1701" s="524"/>
      <c r="J1701" s="524"/>
      <c r="K1701" s="537"/>
      <c r="L1701" s="537"/>
    </row>
    <row r="1702" spans="1:12">
      <c r="A1702" s="524">
        <v>1693</v>
      </c>
      <c r="B1702" s="523"/>
      <c r="C1702" s="523"/>
      <c r="D1702" s="524"/>
      <c r="E1702" s="524"/>
      <c r="F1702" s="524"/>
      <c r="G1702" s="524"/>
      <c r="H1702" s="524"/>
      <c r="I1702" s="524"/>
      <c r="J1702" s="524"/>
      <c r="K1702" s="537"/>
      <c r="L1702" s="537"/>
    </row>
    <row r="1703" spans="1:12">
      <c r="A1703" s="524">
        <v>1694</v>
      </c>
      <c r="B1703" s="523"/>
      <c r="C1703" s="523"/>
      <c r="D1703" s="524"/>
      <c r="E1703" s="524"/>
      <c r="F1703" s="524"/>
      <c r="G1703" s="524"/>
      <c r="H1703" s="524"/>
      <c r="I1703" s="524"/>
      <c r="J1703" s="524"/>
      <c r="K1703" s="537"/>
      <c r="L1703" s="537"/>
    </row>
    <row r="1704" spans="1:12" ht="26.4">
      <c r="A1704" s="524">
        <v>1695</v>
      </c>
      <c r="B1704" s="481" t="s">
        <v>1271</v>
      </c>
      <c r="C1704" s="473"/>
      <c r="D1704" s="474"/>
      <c r="E1704" s="474"/>
      <c r="F1704" s="474"/>
      <c r="G1704" s="474">
        <f>SUM(G1705:G1737)</f>
        <v>0</v>
      </c>
      <c r="H1704" s="474">
        <f>SUM(H1705:H1737)</f>
        <v>0</v>
      </c>
      <c r="I1704" s="474">
        <f>SUM(I1705:I1737)</f>
        <v>0</v>
      </c>
      <c r="J1704" s="474">
        <f>SUM(J1705:J1737)</f>
        <v>0</v>
      </c>
      <c r="K1704" s="537"/>
      <c r="L1704" s="537"/>
    </row>
    <row r="1705" spans="1:12">
      <c r="A1705" s="524">
        <v>1696</v>
      </c>
      <c r="B1705" s="414" t="s">
        <v>2880</v>
      </c>
      <c r="C1705" s="523" t="s">
        <v>2796</v>
      </c>
      <c r="D1705" s="524" t="s">
        <v>2797</v>
      </c>
      <c r="E1705" s="524" t="s">
        <v>3730</v>
      </c>
      <c r="F1705" s="524">
        <v>2</v>
      </c>
      <c r="G1705" s="524"/>
      <c r="H1705" s="524"/>
      <c r="I1705" s="524"/>
      <c r="J1705" s="524"/>
      <c r="K1705" s="689">
        <v>45271</v>
      </c>
      <c r="L1705" s="537"/>
    </row>
    <row r="1706" spans="1:12">
      <c r="A1706" s="524">
        <v>1697</v>
      </c>
      <c r="B1706" s="414" t="s">
        <v>2881</v>
      </c>
      <c r="C1706" s="523" t="s">
        <v>411</v>
      </c>
      <c r="D1706" s="524" t="s">
        <v>2797</v>
      </c>
      <c r="E1706" s="524" t="s">
        <v>3783</v>
      </c>
      <c r="F1706" s="757" t="s">
        <v>2607</v>
      </c>
      <c r="G1706" s="524"/>
      <c r="H1706" s="524"/>
      <c r="I1706" s="524"/>
      <c r="J1706" s="524"/>
      <c r="K1706" s="689">
        <v>45592</v>
      </c>
      <c r="L1706" s="537"/>
    </row>
    <row r="1707" spans="1:12" ht="39.6">
      <c r="A1707" s="524">
        <v>1698</v>
      </c>
      <c r="B1707" s="414" t="s">
        <v>2882</v>
      </c>
      <c r="C1707" s="523" t="s">
        <v>411</v>
      </c>
      <c r="D1707" s="524" t="s">
        <v>2797</v>
      </c>
      <c r="E1707" s="524" t="s">
        <v>3861</v>
      </c>
      <c r="F1707" s="757" t="s">
        <v>2607</v>
      </c>
      <c r="G1707" s="524"/>
      <c r="H1707" s="524"/>
      <c r="I1707" s="524"/>
      <c r="J1707" s="524"/>
      <c r="K1707" s="689">
        <v>45437</v>
      </c>
      <c r="L1707" s="537"/>
    </row>
    <row r="1708" spans="1:12" ht="26.4">
      <c r="A1708" s="524">
        <v>1699</v>
      </c>
      <c r="B1708" s="414" t="s">
        <v>1272</v>
      </c>
      <c r="C1708" s="523" t="s">
        <v>411</v>
      </c>
      <c r="D1708" s="524" t="s">
        <v>1273</v>
      </c>
      <c r="E1708" s="524" t="s">
        <v>3726</v>
      </c>
      <c r="F1708" s="524">
        <v>1.5</v>
      </c>
      <c r="G1708" s="524"/>
      <c r="H1708" s="524"/>
      <c r="I1708" s="524"/>
      <c r="J1708" s="524"/>
      <c r="K1708" s="689">
        <v>46007</v>
      </c>
      <c r="L1708" s="537"/>
    </row>
    <row r="1709" spans="1:12">
      <c r="A1709" s="524">
        <v>1700</v>
      </c>
      <c r="B1709" s="417" t="s">
        <v>1274</v>
      </c>
      <c r="C1709" s="523" t="s">
        <v>488</v>
      </c>
      <c r="D1709" s="524" t="s">
        <v>1275</v>
      </c>
      <c r="E1709" s="524" t="s">
        <v>3747</v>
      </c>
      <c r="F1709" s="524">
        <v>0.1</v>
      </c>
      <c r="G1709" s="524"/>
      <c r="H1709" s="524"/>
      <c r="I1709" s="524"/>
      <c r="J1709" s="524"/>
      <c r="K1709" s="689">
        <v>47846</v>
      </c>
      <c r="L1709" s="537"/>
    </row>
    <row r="1710" spans="1:12">
      <c r="A1710" s="524">
        <v>1701</v>
      </c>
      <c r="B1710" s="414" t="s">
        <v>2580</v>
      </c>
      <c r="C1710" s="523" t="s">
        <v>841</v>
      </c>
      <c r="D1710" s="524" t="s">
        <v>842</v>
      </c>
      <c r="E1710" s="524" t="s">
        <v>3961</v>
      </c>
      <c r="F1710" s="757" t="s">
        <v>2607</v>
      </c>
      <c r="G1710" s="524"/>
      <c r="H1710" s="524"/>
      <c r="I1710" s="524"/>
      <c r="J1710" s="524"/>
      <c r="K1710" s="689">
        <v>44818</v>
      </c>
      <c r="L1710" s="537"/>
    </row>
    <row r="1711" spans="1:12" ht="26.4">
      <c r="A1711" s="524">
        <v>1702</v>
      </c>
      <c r="B1711" s="414" t="s">
        <v>1276</v>
      </c>
      <c r="C1711" s="523" t="s">
        <v>411</v>
      </c>
      <c r="D1711" s="524" t="s">
        <v>1192</v>
      </c>
      <c r="E1711" s="524" t="s">
        <v>3943</v>
      </c>
      <c r="F1711" s="524">
        <v>1.5</v>
      </c>
      <c r="G1711" s="524"/>
      <c r="H1711" s="524"/>
      <c r="I1711" s="524"/>
      <c r="J1711" s="524"/>
      <c r="K1711" s="689">
        <v>47564</v>
      </c>
      <c r="L1711" s="537"/>
    </row>
    <row r="1712" spans="1:12" ht="26.4">
      <c r="A1712" s="524">
        <v>1703</v>
      </c>
      <c r="B1712" s="414" t="s">
        <v>1277</v>
      </c>
      <c r="C1712" s="523" t="s">
        <v>411</v>
      </c>
      <c r="D1712" s="524" t="s">
        <v>1192</v>
      </c>
      <c r="E1712" s="524" t="s">
        <v>3777</v>
      </c>
      <c r="F1712" s="524">
        <v>2</v>
      </c>
      <c r="G1712" s="524"/>
      <c r="H1712" s="524"/>
      <c r="I1712" s="524"/>
      <c r="J1712" s="524"/>
      <c r="K1712" s="689">
        <v>47620</v>
      </c>
      <c r="L1712" s="537"/>
    </row>
    <row r="1713" spans="1:12" ht="26.4">
      <c r="A1713" s="524">
        <v>1704</v>
      </c>
      <c r="B1713" s="414" t="s">
        <v>2883</v>
      </c>
      <c r="C1713" s="523" t="s">
        <v>2796</v>
      </c>
      <c r="D1713" s="524" t="s">
        <v>2797</v>
      </c>
      <c r="E1713" s="524" t="s">
        <v>4121</v>
      </c>
      <c r="F1713" s="524">
        <v>2</v>
      </c>
      <c r="G1713" s="524"/>
      <c r="H1713" s="524"/>
      <c r="I1713" s="524"/>
      <c r="J1713" s="524"/>
      <c r="K1713" s="689">
        <v>45271</v>
      </c>
      <c r="L1713" s="537"/>
    </row>
    <row r="1714" spans="1:12" ht="26.4">
      <c r="A1714" s="524">
        <v>1705</v>
      </c>
      <c r="B1714" s="479" t="s">
        <v>5065</v>
      </c>
      <c r="C1714" s="693" t="s">
        <v>321</v>
      </c>
      <c r="D1714" s="694" t="s">
        <v>2797</v>
      </c>
      <c r="E1714" s="694" t="s">
        <v>3823</v>
      </c>
      <c r="F1714" s="767" t="s">
        <v>2533</v>
      </c>
      <c r="G1714" s="524"/>
      <c r="H1714" s="524"/>
      <c r="I1714" s="524"/>
      <c r="J1714" s="524"/>
      <c r="K1714" s="689">
        <v>47622</v>
      </c>
      <c r="L1714" s="537"/>
    </row>
    <row r="1715" spans="1:12" ht="52.8">
      <c r="A1715" s="524">
        <v>1706</v>
      </c>
      <c r="B1715" s="414" t="s">
        <v>5066</v>
      </c>
      <c r="C1715" s="523" t="s">
        <v>411</v>
      </c>
      <c r="D1715" s="524" t="s">
        <v>1192</v>
      </c>
      <c r="E1715" s="524" t="s">
        <v>4287</v>
      </c>
      <c r="F1715" s="524">
        <v>2</v>
      </c>
      <c r="G1715" s="524"/>
      <c r="H1715" s="524"/>
      <c r="I1715" s="524"/>
      <c r="J1715" s="524"/>
      <c r="K1715" s="689">
        <v>47380</v>
      </c>
      <c r="L1715" s="537"/>
    </row>
    <row r="1716" spans="1:12">
      <c r="A1716" s="524">
        <v>1707</v>
      </c>
      <c r="B1716" s="690" t="s">
        <v>2884</v>
      </c>
      <c r="C1716" s="523" t="s">
        <v>2796</v>
      </c>
      <c r="D1716" s="524" t="s">
        <v>2797</v>
      </c>
      <c r="E1716" s="524" t="s">
        <v>3911</v>
      </c>
      <c r="F1716" s="524">
        <v>2</v>
      </c>
      <c r="G1716" s="524"/>
      <c r="H1716" s="524"/>
      <c r="I1716" s="524"/>
      <c r="J1716" s="524"/>
      <c r="K1716" s="689">
        <v>45396</v>
      </c>
      <c r="L1716" s="537"/>
    </row>
    <row r="1717" spans="1:12">
      <c r="A1717" s="524">
        <v>1708</v>
      </c>
      <c r="B1717" s="414" t="s">
        <v>2885</v>
      </c>
      <c r="C1717" s="523" t="s">
        <v>411</v>
      </c>
      <c r="D1717" s="524" t="s">
        <v>2797</v>
      </c>
      <c r="E1717" s="524" t="s">
        <v>3757</v>
      </c>
      <c r="F1717" s="757" t="s">
        <v>2607</v>
      </c>
      <c r="G1717" s="524"/>
      <c r="H1717" s="524"/>
      <c r="I1717" s="524"/>
      <c r="J1717" s="524"/>
      <c r="K1717" s="689">
        <v>45592</v>
      </c>
      <c r="L1717" s="537"/>
    </row>
    <row r="1718" spans="1:12" ht="26.4">
      <c r="A1718" s="524">
        <v>1709</v>
      </c>
      <c r="B1718" s="414" t="s">
        <v>2886</v>
      </c>
      <c r="C1718" s="523" t="s">
        <v>411</v>
      </c>
      <c r="D1718" s="524" t="s">
        <v>1192</v>
      </c>
      <c r="E1718" s="524" t="s">
        <v>3816</v>
      </c>
      <c r="F1718" s="524">
        <v>2</v>
      </c>
      <c r="G1718" s="524"/>
      <c r="H1718" s="524"/>
      <c r="I1718" s="524"/>
      <c r="J1718" s="524"/>
      <c r="K1718" s="689">
        <v>44969</v>
      </c>
      <c r="L1718" s="537"/>
    </row>
    <row r="1719" spans="1:12" ht="39.6">
      <c r="A1719" s="524">
        <v>1710</v>
      </c>
      <c r="B1719" s="414" t="s">
        <v>3271</v>
      </c>
      <c r="C1719" s="523" t="s">
        <v>2796</v>
      </c>
      <c r="D1719" s="524" t="s">
        <v>2797</v>
      </c>
      <c r="E1719" s="524" t="s">
        <v>4257</v>
      </c>
      <c r="F1719" s="524">
        <v>2</v>
      </c>
      <c r="G1719" s="524"/>
      <c r="H1719" s="524"/>
      <c r="I1719" s="524"/>
      <c r="J1719" s="524"/>
      <c r="K1719" s="689">
        <v>46154</v>
      </c>
      <c r="L1719" s="537"/>
    </row>
    <row r="1720" spans="1:12" ht="26.4">
      <c r="A1720" s="524">
        <v>1711</v>
      </c>
      <c r="B1720" s="414" t="s">
        <v>2887</v>
      </c>
      <c r="C1720" s="523" t="s">
        <v>860</v>
      </c>
      <c r="D1720" s="524" t="s">
        <v>842</v>
      </c>
      <c r="E1720" s="524" t="s">
        <v>3777</v>
      </c>
      <c r="F1720" s="524">
        <v>2</v>
      </c>
      <c r="G1720" s="524"/>
      <c r="H1720" s="524"/>
      <c r="I1720" s="524"/>
      <c r="J1720" s="524"/>
      <c r="K1720" s="689">
        <v>44838</v>
      </c>
      <c r="L1720" s="537"/>
    </row>
    <row r="1721" spans="1:12" ht="26.4">
      <c r="A1721" s="524">
        <v>1712</v>
      </c>
      <c r="B1721" s="414" t="s">
        <v>1176</v>
      </c>
      <c r="C1721" s="523" t="s">
        <v>860</v>
      </c>
      <c r="D1721" s="524" t="s">
        <v>842</v>
      </c>
      <c r="E1721" s="524" t="s">
        <v>4468</v>
      </c>
      <c r="F1721" s="524">
        <v>2</v>
      </c>
      <c r="G1721" s="524"/>
      <c r="H1721" s="524"/>
      <c r="I1721" s="524"/>
      <c r="J1721" s="524"/>
      <c r="K1721" s="689">
        <v>44778</v>
      </c>
      <c r="L1721" s="537"/>
    </row>
    <row r="1722" spans="1:12" ht="26.4">
      <c r="A1722" s="524">
        <v>1713</v>
      </c>
      <c r="B1722" s="414" t="s">
        <v>2888</v>
      </c>
      <c r="C1722" s="523" t="s">
        <v>411</v>
      </c>
      <c r="D1722" s="524" t="s">
        <v>1192</v>
      </c>
      <c r="E1722" s="524" t="s">
        <v>4469</v>
      </c>
      <c r="F1722" s="524">
        <v>1</v>
      </c>
      <c r="G1722" s="524"/>
      <c r="H1722" s="524"/>
      <c r="I1722" s="524"/>
      <c r="J1722" s="524"/>
      <c r="K1722" s="689">
        <v>44766</v>
      </c>
      <c r="L1722" s="537"/>
    </row>
    <row r="1723" spans="1:12">
      <c r="A1723" s="524">
        <v>1714</v>
      </c>
      <c r="B1723" s="414" t="s">
        <v>3273</v>
      </c>
      <c r="C1723" s="523" t="s">
        <v>3274</v>
      </c>
      <c r="D1723" s="524" t="s">
        <v>2797</v>
      </c>
      <c r="E1723" s="524" t="s">
        <v>3767</v>
      </c>
      <c r="F1723" s="524">
        <v>2</v>
      </c>
      <c r="G1723" s="524"/>
      <c r="H1723" s="524"/>
      <c r="I1723" s="524"/>
      <c r="J1723" s="524"/>
      <c r="K1723" s="689">
        <v>46269</v>
      </c>
      <c r="L1723" s="537"/>
    </row>
    <row r="1724" spans="1:12">
      <c r="A1724" s="524">
        <v>1715</v>
      </c>
      <c r="B1724" s="414" t="s">
        <v>2760</v>
      </c>
      <c r="C1724" s="523" t="s">
        <v>860</v>
      </c>
      <c r="D1724" s="524" t="s">
        <v>842</v>
      </c>
      <c r="E1724" s="524" t="s">
        <v>4399</v>
      </c>
      <c r="F1724" s="524">
        <v>2</v>
      </c>
      <c r="G1724" s="524"/>
      <c r="H1724" s="524"/>
      <c r="I1724" s="524"/>
      <c r="J1724" s="524"/>
      <c r="K1724" s="692">
        <v>44725</v>
      </c>
      <c r="L1724" s="537"/>
    </row>
    <row r="1725" spans="1:12" ht="52.8">
      <c r="A1725" s="524">
        <v>1716</v>
      </c>
      <c r="B1725" s="520" t="s">
        <v>2889</v>
      </c>
      <c r="C1725" s="523" t="s">
        <v>411</v>
      </c>
      <c r="D1725" s="524" t="s">
        <v>2797</v>
      </c>
      <c r="E1725" s="524" t="s">
        <v>3928</v>
      </c>
      <c r="F1725" s="757" t="s">
        <v>2607</v>
      </c>
      <c r="G1725" s="524"/>
      <c r="H1725" s="524"/>
      <c r="I1725" s="524"/>
      <c r="J1725" s="524"/>
      <c r="K1725" s="689">
        <v>45650</v>
      </c>
      <c r="L1725" s="537"/>
    </row>
    <row r="1726" spans="1:12">
      <c r="A1726" s="524">
        <v>1717</v>
      </c>
      <c r="B1726" s="483" t="s">
        <v>3275</v>
      </c>
      <c r="C1726" s="523" t="s">
        <v>321</v>
      </c>
      <c r="D1726" s="524" t="s">
        <v>2797</v>
      </c>
      <c r="E1726" s="524" t="s">
        <v>3709</v>
      </c>
      <c r="F1726" s="757" t="s">
        <v>2533</v>
      </c>
      <c r="G1726" s="524"/>
      <c r="H1726" s="524"/>
      <c r="I1726" s="524"/>
      <c r="J1726" s="524"/>
      <c r="K1726" s="706">
        <v>46089</v>
      </c>
      <c r="L1726" s="537"/>
    </row>
    <row r="1727" spans="1:12">
      <c r="A1727" s="524">
        <v>1718</v>
      </c>
      <c r="B1727" s="414" t="s">
        <v>2890</v>
      </c>
      <c r="C1727" s="523" t="s">
        <v>2891</v>
      </c>
      <c r="D1727" s="524" t="s">
        <v>2797</v>
      </c>
      <c r="E1727" s="524" t="s">
        <v>3706</v>
      </c>
      <c r="F1727" s="524">
        <v>1</v>
      </c>
      <c r="G1727" s="524"/>
      <c r="H1727" s="524"/>
      <c r="I1727" s="524"/>
      <c r="J1727" s="524"/>
      <c r="K1727" s="721">
        <v>45268</v>
      </c>
      <c r="L1727" s="537"/>
    </row>
    <row r="1728" spans="1:12" ht="26.4">
      <c r="A1728" s="524">
        <v>1719</v>
      </c>
      <c r="B1728" s="414" t="s">
        <v>3615</v>
      </c>
      <c r="C1728" s="523" t="s">
        <v>2796</v>
      </c>
      <c r="D1728" s="524" t="s">
        <v>2797</v>
      </c>
      <c r="E1728" s="524" t="s">
        <v>4470</v>
      </c>
      <c r="F1728" s="524">
        <v>2</v>
      </c>
      <c r="G1728" s="524"/>
      <c r="H1728" s="524"/>
      <c r="I1728" s="524"/>
      <c r="J1728" s="524"/>
      <c r="K1728" s="689">
        <v>46578</v>
      </c>
      <c r="L1728" s="537"/>
    </row>
    <row r="1729" spans="1:12">
      <c r="A1729" s="524">
        <v>1720</v>
      </c>
      <c r="B1729" s="690" t="s">
        <v>2892</v>
      </c>
      <c r="C1729" s="523" t="s">
        <v>411</v>
      </c>
      <c r="D1729" s="524" t="s">
        <v>2797</v>
      </c>
      <c r="E1729" s="524" t="s">
        <v>3771</v>
      </c>
      <c r="F1729" s="757" t="s">
        <v>2607</v>
      </c>
      <c r="G1729" s="524"/>
      <c r="H1729" s="524"/>
      <c r="I1729" s="524"/>
      <c r="J1729" s="524"/>
      <c r="K1729" s="689">
        <v>45461</v>
      </c>
      <c r="L1729" s="537"/>
    </row>
    <row r="1730" spans="1:12" ht="26.4">
      <c r="A1730" s="524">
        <v>1721</v>
      </c>
      <c r="B1730" s="414" t="s">
        <v>5067</v>
      </c>
      <c r="C1730" s="523" t="s">
        <v>326</v>
      </c>
      <c r="D1730" s="524" t="s">
        <v>837</v>
      </c>
      <c r="E1730" s="524" t="s">
        <v>5068</v>
      </c>
      <c r="F1730" s="524">
        <v>1</v>
      </c>
      <c r="G1730" s="524"/>
      <c r="H1730" s="524"/>
      <c r="I1730" s="524"/>
      <c r="J1730" s="524"/>
      <c r="K1730" s="689">
        <v>47802</v>
      </c>
      <c r="L1730" s="537"/>
    </row>
    <row r="1731" spans="1:12">
      <c r="A1731" s="524">
        <v>1722</v>
      </c>
      <c r="B1731" s="690" t="s">
        <v>2795</v>
      </c>
      <c r="C1731" s="523" t="s">
        <v>2796</v>
      </c>
      <c r="D1731" s="524" t="s">
        <v>2797</v>
      </c>
      <c r="E1731" s="524" t="s">
        <v>3773</v>
      </c>
      <c r="F1731" s="524">
        <v>1.5</v>
      </c>
      <c r="G1731" s="524"/>
      <c r="H1731" s="524"/>
      <c r="I1731" s="524"/>
      <c r="J1731" s="524"/>
      <c r="K1731" s="689">
        <v>45957</v>
      </c>
      <c r="L1731" s="537"/>
    </row>
    <row r="1732" spans="1:12" ht="26.4">
      <c r="A1732" s="524">
        <v>1723</v>
      </c>
      <c r="B1732" s="417" t="s">
        <v>2893</v>
      </c>
      <c r="C1732" s="523" t="s">
        <v>411</v>
      </c>
      <c r="D1732" s="524" t="s">
        <v>2797</v>
      </c>
      <c r="E1732" s="524" t="s">
        <v>3736</v>
      </c>
      <c r="F1732" s="757" t="s">
        <v>4983</v>
      </c>
      <c r="G1732" s="524"/>
      <c r="H1732" s="524"/>
      <c r="I1732" s="524"/>
      <c r="J1732" s="524"/>
      <c r="K1732" s="692">
        <v>45532</v>
      </c>
      <c r="L1732" s="537"/>
    </row>
    <row r="1733" spans="1:12">
      <c r="A1733" s="524">
        <v>1724</v>
      </c>
      <c r="B1733" s="483" t="s">
        <v>2809</v>
      </c>
      <c r="C1733" s="523" t="s">
        <v>1212</v>
      </c>
      <c r="D1733" s="524" t="s">
        <v>2514</v>
      </c>
      <c r="E1733" s="524" t="s">
        <v>3776</v>
      </c>
      <c r="F1733" s="524">
        <v>1.3</v>
      </c>
      <c r="G1733" s="524"/>
      <c r="H1733" s="524"/>
      <c r="I1733" s="524"/>
      <c r="J1733" s="524"/>
      <c r="K1733" s="689">
        <v>45740</v>
      </c>
      <c r="L1733" s="537"/>
    </row>
    <row r="1734" spans="1:12" ht="26.4">
      <c r="A1734" s="524">
        <v>1725</v>
      </c>
      <c r="B1734" s="417" t="s">
        <v>2894</v>
      </c>
      <c r="C1734" s="523" t="s">
        <v>488</v>
      </c>
      <c r="D1734" s="524" t="s">
        <v>2895</v>
      </c>
      <c r="E1734" s="524" t="s">
        <v>3719</v>
      </c>
      <c r="F1734" s="524">
        <v>1</v>
      </c>
      <c r="G1734" s="524"/>
      <c r="H1734" s="524"/>
      <c r="I1734" s="524"/>
      <c r="J1734" s="524"/>
      <c r="K1734" s="689">
        <v>44888</v>
      </c>
      <c r="L1734" s="537"/>
    </row>
    <row r="1735" spans="1:12">
      <c r="A1735" s="524">
        <v>1726</v>
      </c>
      <c r="B1735" s="414" t="s">
        <v>2821</v>
      </c>
      <c r="C1735" s="523" t="s">
        <v>860</v>
      </c>
      <c r="D1735" s="524" t="s">
        <v>842</v>
      </c>
      <c r="E1735" s="524" t="s">
        <v>4196</v>
      </c>
      <c r="F1735" s="524">
        <v>2</v>
      </c>
      <c r="G1735" s="524"/>
      <c r="H1735" s="524"/>
      <c r="I1735" s="524"/>
      <c r="J1735" s="524"/>
      <c r="K1735" s="689">
        <v>44908</v>
      </c>
      <c r="L1735" s="537"/>
    </row>
    <row r="1736" spans="1:12" ht="52.8">
      <c r="A1736" s="524">
        <v>1727</v>
      </c>
      <c r="B1736" s="487" t="s">
        <v>3276</v>
      </c>
      <c r="C1736" s="693" t="s">
        <v>2796</v>
      </c>
      <c r="D1736" s="694" t="s">
        <v>2797</v>
      </c>
      <c r="E1736" s="694" t="s">
        <v>4471</v>
      </c>
      <c r="F1736" s="694">
        <v>2</v>
      </c>
      <c r="G1736" s="524"/>
      <c r="H1736" s="524"/>
      <c r="I1736" s="524"/>
      <c r="J1736" s="524"/>
      <c r="K1736" s="689">
        <v>46145</v>
      </c>
      <c r="L1736" s="537"/>
    </row>
    <row r="1737" spans="1:12" ht="26.4">
      <c r="A1737" s="524">
        <v>1728</v>
      </c>
      <c r="B1737" s="698" t="s">
        <v>1278</v>
      </c>
      <c r="C1737" s="523"/>
      <c r="D1737" s="524"/>
      <c r="E1737" s="524"/>
      <c r="F1737" s="524"/>
      <c r="G1737" s="474">
        <f>SUM(G1738:G1752)</f>
        <v>0</v>
      </c>
      <c r="H1737" s="474">
        <f>SUM(H1738:H1752)</f>
        <v>0</v>
      </c>
      <c r="I1737" s="474">
        <f>SUM(I1738:I1752)</f>
        <v>0</v>
      </c>
      <c r="J1737" s="474">
        <f>SUM(J1738:J1752)</f>
        <v>0</v>
      </c>
      <c r="K1737" s="537"/>
      <c r="L1737" s="537"/>
    </row>
    <row r="1738" spans="1:12">
      <c r="A1738" s="524">
        <v>1729</v>
      </c>
      <c r="B1738" s="523"/>
      <c r="C1738" s="523"/>
      <c r="D1738" s="524"/>
      <c r="E1738" s="524"/>
      <c r="F1738" s="524"/>
      <c r="G1738" s="524"/>
      <c r="H1738" s="524"/>
      <c r="I1738" s="524"/>
      <c r="J1738" s="524"/>
      <c r="K1738" s="537"/>
      <c r="L1738" s="537"/>
    </row>
    <row r="1739" spans="1:12">
      <c r="A1739" s="524">
        <v>1730</v>
      </c>
      <c r="B1739" s="693"/>
      <c r="C1739" s="693"/>
      <c r="D1739" s="694"/>
      <c r="E1739" s="694"/>
      <c r="F1739" s="767"/>
      <c r="G1739" s="524"/>
      <c r="H1739" s="524"/>
      <c r="I1739" s="524"/>
      <c r="J1739" s="524"/>
      <c r="K1739" s="537"/>
      <c r="L1739" s="537"/>
    </row>
    <row r="1740" spans="1:12">
      <c r="A1740" s="524">
        <v>1731</v>
      </c>
      <c r="B1740" s="705"/>
      <c r="C1740" s="693"/>
      <c r="D1740" s="694"/>
      <c r="E1740" s="694"/>
      <c r="F1740" s="694"/>
      <c r="G1740" s="524"/>
      <c r="H1740" s="524"/>
      <c r="I1740" s="524"/>
      <c r="J1740" s="524"/>
      <c r="K1740" s="537"/>
      <c r="L1740" s="537"/>
    </row>
    <row r="1741" spans="1:12">
      <c r="A1741" s="524">
        <v>1732</v>
      </c>
      <c r="B1741" s="523"/>
      <c r="C1741" s="523"/>
      <c r="D1741" s="524"/>
      <c r="E1741" s="524"/>
      <c r="F1741" s="524"/>
      <c r="G1741" s="524"/>
      <c r="H1741" s="524"/>
      <c r="I1741" s="524"/>
      <c r="J1741" s="524"/>
      <c r="K1741" s="537"/>
      <c r="L1741" s="537"/>
    </row>
    <row r="1742" spans="1:12">
      <c r="A1742" s="524">
        <v>1733</v>
      </c>
      <c r="B1742" s="523"/>
      <c r="C1742" s="523"/>
      <c r="D1742" s="524"/>
      <c r="E1742" s="524"/>
      <c r="F1742" s="524"/>
      <c r="G1742" s="524"/>
      <c r="H1742" s="524"/>
      <c r="I1742" s="524"/>
      <c r="J1742" s="524"/>
      <c r="K1742" s="537"/>
      <c r="L1742" s="537"/>
    </row>
    <row r="1743" spans="1:12">
      <c r="A1743" s="524">
        <v>1734</v>
      </c>
      <c r="B1743" s="523"/>
      <c r="C1743" s="523"/>
      <c r="D1743" s="524"/>
      <c r="E1743" s="524"/>
      <c r="F1743" s="524"/>
      <c r="G1743" s="524"/>
      <c r="H1743" s="524"/>
      <c r="I1743" s="524"/>
      <c r="J1743" s="524"/>
      <c r="K1743" s="537"/>
      <c r="L1743" s="537"/>
    </row>
    <row r="1744" spans="1:12">
      <c r="A1744" s="524">
        <v>1735</v>
      </c>
      <c r="B1744" s="523"/>
      <c r="C1744" s="523"/>
      <c r="D1744" s="524"/>
      <c r="E1744" s="524"/>
      <c r="F1744" s="524"/>
      <c r="G1744" s="524"/>
      <c r="H1744" s="524"/>
      <c r="I1744" s="524"/>
      <c r="J1744" s="524"/>
      <c r="K1744" s="537"/>
      <c r="L1744" s="537"/>
    </row>
    <row r="1745" spans="1:12">
      <c r="A1745" s="524">
        <v>1736</v>
      </c>
      <c r="B1745" s="523"/>
      <c r="C1745" s="523"/>
      <c r="D1745" s="524"/>
      <c r="E1745" s="524"/>
      <c r="F1745" s="524"/>
      <c r="G1745" s="524"/>
      <c r="H1745" s="524"/>
      <c r="I1745" s="524"/>
      <c r="J1745" s="524"/>
      <c r="K1745" s="537"/>
      <c r="L1745" s="537"/>
    </row>
    <row r="1746" spans="1:12">
      <c r="A1746" s="524">
        <v>1737</v>
      </c>
      <c r="B1746" s="523"/>
      <c r="C1746" s="523"/>
      <c r="D1746" s="524"/>
      <c r="E1746" s="524"/>
      <c r="F1746" s="524"/>
      <c r="G1746" s="524"/>
      <c r="H1746" s="524"/>
      <c r="I1746" s="524"/>
      <c r="J1746" s="524"/>
      <c r="K1746" s="537"/>
      <c r="L1746" s="537"/>
    </row>
    <row r="1747" spans="1:12">
      <c r="A1747" s="524">
        <v>1738</v>
      </c>
      <c r="B1747" s="523"/>
      <c r="C1747" s="523"/>
      <c r="D1747" s="524"/>
      <c r="E1747" s="524"/>
      <c r="F1747" s="524"/>
      <c r="G1747" s="524"/>
      <c r="H1747" s="524"/>
      <c r="I1747" s="524"/>
      <c r="J1747" s="524"/>
      <c r="K1747" s="537"/>
      <c r="L1747" s="537"/>
    </row>
    <row r="1748" spans="1:12">
      <c r="A1748" s="524">
        <v>1739</v>
      </c>
      <c r="B1748" s="523"/>
      <c r="C1748" s="523"/>
      <c r="D1748" s="524"/>
      <c r="E1748" s="524"/>
      <c r="F1748" s="524"/>
      <c r="G1748" s="524"/>
      <c r="H1748" s="524"/>
      <c r="I1748" s="524"/>
      <c r="J1748" s="524"/>
      <c r="K1748" s="537"/>
      <c r="L1748" s="537"/>
    </row>
    <row r="1749" spans="1:12">
      <c r="A1749" s="524">
        <v>1740</v>
      </c>
      <c r="B1749" s="523"/>
      <c r="C1749" s="523"/>
      <c r="D1749" s="524"/>
      <c r="E1749" s="524"/>
      <c r="F1749" s="524"/>
      <c r="G1749" s="524"/>
      <c r="H1749" s="524"/>
      <c r="I1749" s="524"/>
      <c r="J1749" s="524"/>
      <c r="K1749" s="537"/>
      <c r="L1749" s="537"/>
    </row>
    <row r="1750" spans="1:12">
      <c r="A1750" s="524">
        <v>1741</v>
      </c>
      <c r="B1750" s="523"/>
      <c r="C1750" s="523"/>
      <c r="D1750" s="524"/>
      <c r="E1750" s="524"/>
      <c r="F1750" s="524"/>
      <c r="G1750" s="524"/>
      <c r="H1750" s="524"/>
      <c r="I1750" s="524"/>
      <c r="J1750" s="524"/>
      <c r="K1750" s="537"/>
      <c r="L1750" s="537"/>
    </row>
    <row r="1751" spans="1:12">
      <c r="A1751" s="524">
        <v>1742</v>
      </c>
      <c r="B1751" s="523"/>
      <c r="C1751" s="523"/>
      <c r="D1751" s="524"/>
      <c r="E1751" s="524"/>
      <c r="F1751" s="524"/>
      <c r="G1751" s="524"/>
      <c r="H1751" s="524"/>
      <c r="I1751" s="524"/>
      <c r="J1751" s="524"/>
      <c r="K1751" s="537"/>
      <c r="L1751" s="537"/>
    </row>
    <row r="1752" spans="1:12">
      <c r="A1752" s="524">
        <v>1743</v>
      </c>
      <c r="B1752" s="523"/>
      <c r="C1752" s="523"/>
      <c r="D1752" s="524"/>
      <c r="E1752" s="524"/>
      <c r="F1752" s="524"/>
      <c r="G1752" s="524"/>
      <c r="H1752" s="524"/>
      <c r="I1752" s="524"/>
      <c r="J1752" s="524"/>
      <c r="K1752" s="537"/>
      <c r="L1752" s="537"/>
    </row>
    <row r="1753" spans="1:12" ht="26.4">
      <c r="A1753" s="524">
        <v>1744</v>
      </c>
      <c r="B1753" s="481" t="s">
        <v>1279</v>
      </c>
      <c r="C1753" s="473"/>
      <c r="D1753" s="474"/>
      <c r="E1753" s="474"/>
      <c r="F1753" s="474"/>
      <c r="G1753" s="474">
        <f>SUM(G1754:G1812)</f>
        <v>0</v>
      </c>
      <c r="H1753" s="474">
        <f>SUM(H1754:H1812)</f>
        <v>0</v>
      </c>
      <c r="I1753" s="474">
        <f>SUM(I1754:I1812)</f>
        <v>0</v>
      </c>
      <c r="J1753" s="474">
        <f>SUM(J1754:J1812)</f>
        <v>0</v>
      </c>
      <c r="K1753" s="537"/>
      <c r="L1753" s="537"/>
    </row>
    <row r="1754" spans="1:12" ht="39.6">
      <c r="A1754" s="524">
        <v>1745</v>
      </c>
      <c r="B1754" s="414" t="s">
        <v>1280</v>
      </c>
      <c r="C1754" s="523" t="s">
        <v>1281</v>
      </c>
      <c r="D1754" s="524" t="s">
        <v>1282</v>
      </c>
      <c r="E1754" s="524" t="s">
        <v>4472</v>
      </c>
      <c r="F1754" s="524">
        <v>1.2</v>
      </c>
      <c r="G1754" s="524"/>
      <c r="H1754" s="524"/>
      <c r="I1754" s="524"/>
      <c r="J1754" s="524"/>
      <c r="K1754" s="689">
        <v>47170</v>
      </c>
      <c r="L1754" s="537"/>
    </row>
    <row r="1755" spans="1:12" ht="26.4">
      <c r="A1755" s="524">
        <v>1746</v>
      </c>
      <c r="B1755" s="417" t="s">
        <v>2897</v>
      </c>
      <c r="C1755" s="523" t="s">
        <v>2185</v>
      </c>
      <c r="D1755" s="524" t="s">
        <v>2898</v>
      </c>
      <c r="E1755" s="524" t="s">
        <v>4473</v>
      </c>
      <c r="F1755" s="524" t="s">
        <v>5069</v>
      </c>
      <c r="G1755" s="524"/>
      <c r="H1755" s="524"/>
      <c r="I1755" s="524"/>
      <c r="J1755" s="524"/>
      <c r="K1755" s="692">
        <v>45822</v>
      </c>
      <c r="L1755" s="537"/>
    </row>
    <row r="1756" spans="1:12" ht="39.6">
      <c r="A1756" s="524">
        <v>1747</v>
      </c>
      <c r="B1756" s="414" t="s">
        <v>1283</v>
      </c>
      <c r="C1756" s="523" t="s">
        <v>483</v>
      </c>
      <c r="D1756" s="524" t="s">
        <v>1282</v>
      </c>
      <c r="E1756" s="524" t="s">
        <v>3901</v>
      </c>
      <c r="F1756" s="524" t="s">
        <v>2899</v>
      </c>
      <c r="G1756" s="524"/>
      <c r="H1756" s="524"/>
      <c r="I1756" s="524"/>
      <c r="J1756" s="524"/>
      <c r="K1756" s="689">
        <v>45906</v>
      </c>
      <c r="L1756" s="537"/>
    </row>
    <row r="1757" spans="1:12" ht="39.6">
      <c r="A1757" s="524">
        <v>1748</v>
      </c>
      <c r="B1757" s="414" t="s">
        <v>2900</v>
      </c>
      <c r="C1757" s="523" t="s">
        <v>2901</v>
      </c>
      <c r="D1757" s="524" t="s">
        <v>2902</v>
      </c>
      <c r="E1757" s="524" t="s">
        <v>4474</v>
      </c>
      <c r="F1757" s="524" t="s">
        <v>2903</v>
      </c>
      <c r="G1757" s="524"/>
      <c r="H1757" s="524"/>
      <c r="I1757" s="524"/>
      <c r="J1757" s="524"/>
      <c r="K1757" s="689">
        <v>45326</v>
      </c>
      <c r="L1757" s="537"/>
    </row>
    <row r="1758" spans="1:12" ht="26.4">
      <c r="A1758" s="524">
        <v>1749</v>
      </c>
      <c r="B1758" s="476" t="s">
        <v>4475</v>
      </c>
      <c r="C1758" s="700" t="s">
        <v>4476</v>
      </c>
      <c r="D1758" s="709" t="s">
        <v>4477</v>
      </c>
      <c r="E1758" s="709" t="s">
        <v>4478</v>
      </c>
      <c r="F1758" s="524" t="s">
        <v>4479</v>
      </c>
      <c r="G1758" s="524"/>
      <c r="H1758" s="524"/>
      <c r="I1758" s="524"/>
      <c r="J1758" s="524"/>
      <c r="K1758" s="689">
        <v>46868</v>
      </c>
      <c r="L1758" s="537"/>
    </row>
    <row r="1759" spans="1:12" ht="79.2">
      <c r="A1759" s="524">
        <v>1750</v>
      </c>
      <c r="B1759" s="417" t="s">
        <v>3277</v>
      </c>
      <c r="C1759" s="523" t="s">
        <v>3278</v>
      </c>
      <c r="D1759" s="524" t="s">
        <v>3279</v>
      </c>
      <c r="E1759" s="524" t="s">
        <v>4480</v>
      </c>
      <c r="F1759" s="524" t="s">
        <v>2903</v>
      </c>
      <c r="G1759" s="524"/>
      <c r="H1759" s="524"/>
      <c r="I1759" s="524"/>
      <c r="J1759" s="524"/>
      <c r="K1759" s="692">
        <v>46084</v>
      </c>
      <c r="L1759" s="537"/>
    </row>
    <row r="1760" spans="1:12" ht="92.4">
      <c r="A1760" s="524">
        <v>1751</v>
      </c>
      <c r="B1760" s="414" t="s">
        <v>2904</v>
      </c>
      <c r="C1760" s="523" t="s">
        <v>2905</v>
      </c>
      <c r="D1760" s="524" t="s">
        <v>2906</v>
      </c>
      <c r="E1760" s="524" t="s">
        <v>4481</v>
      </c>
      <c r="F1760" s="524" t="s">
        <v>2907</v>
      </c>
      <c r="G1760" s="524"/>
      <c r="H1760" s="524"/>
      <c r="I1760" s="524"/>
      <c r="J1760" s="524"/>
      <c r="K1760" s="689">
        <v>44675</v>
      </c>
      <c r="L1760" s="537"/>
    </row>
    <row r="1761" spans="1:12">
      <c r="A1761" s="524">
        <v>1752</v>
      </c>
      <c r="B1761" s="476" t="s">
        <v>4482</v>
      </c>
      <c r="C1761" s="700" t="s">
        <v>4483</v>
      </c>
      <c r="D1761" s="709" t="s">
        <v>4484</v>
      </c>
      <c r="E1761" s="709" t="s">
        <v>4485</v>
      </c>
      <c r="F1761" s="524" t="s">
        <v>5070</v>
      </c>
      <c r="G1761" s="524"/>
      <c r="H1761" s="524"/>
      <c r="I1761" s="524"/>
      <c r="J1761" s="524"/>
      <c r="K1761" s="689">
        <v>45331</v>
      </c>
      <c r="L1761" s="537"/>
    </row>
    <row r="1762" spans="1:12" ht="26.4">
      <c r="A1762" s="524">
        <v>1753</v>
      </c>
      <c r="B1762" s="414" t="s">
        <v>3280</v>
      </c>
      <c r="C1762" s="523" t="s">
        <v>3281</v>
      </c>
      <c r="D1762" s="524" t="s">
        <v>3282</v>
      </c>
      <c r="E1762" s="524" t="s">
        <v>4486</v>
      </c>
      <c r="F1762" s="524" t="s">
        <v>5071</v>
      </c>
      <c r="G1762" s="524"/>
      <c r="H1762" s="524"/>
      <c r="I1762" s="524"/>
      <c r="J1762" s="524"/>
      <c r="K1762" s="689">
        <v>46103</v>
      </c>
      <c r="L1762" s="537"/>
    </row>
    <row r="1763" spans="1:12" ht="26.4">
      <c r="A1763" s="524">
        <v>1754</v>
      </c>
      <c r="B1763" s="417" t="s">
        <v>4487</v>
      </c>
      <c r="C1763" s="523" t="s">
        <v>3616</v>
      </c>
      <c r="D1763" s="524" t="s">
        <v>3284</v>
      </c>
      <c r="E1763" s="524" t="s">
        <v>3752</v>
      </c>
      <c r="F1763" s="524" t="s">
        <v>4488</v>
      </c>
      <c r="G1763" s="524"/>
      <c r="H1763" s="524"/>
      <c r="I1763" s="524"/>
      <c r="J1763" s="524"/>
      <c r="K1763" s="692">
        <v>46299</v>
      </c>
      <c r="L1763" s="537"/>
    </row>
    <row r="1764" spans="1:12">
      <c r="A1764" s="524">
        <v>1755</v>
      </c>
      <c r="B1764" s="414" t="s">
        <v>3283</v>
      </c>
      <c r="C1764" s="523" t="s">
        <v>491</v>
      </c>
      <c r="D1764" s="524" t="s">
        <v>3284</v>
      </c>
      <c r="E1764" s="524" t="s">
        <v>4489</v>
      </c>
      <c r="F1764" s="524" t="s">
        <v>3285</v>
      </c>
      <c r="G1764" s="524"/>
      <c r="H1764" s="524"/>
      <c r="I1764" s="524"/>
      <c r="J1764" s="524"/>
      <c r="K1764" s="689">
        <v>46039</v>
      </c>
      <c r="L1764" s="537"/>
    </row>
    <row r="1765" spans="1:12" ht="26.4">
      <c r="A1765" s="524">
        <v>1756</v>
      </c>
      <c r="B1765" s="417" t="s">
        <v>1284</v>
      </c>
      <c r="C1765" s="523" t="s">
        <v>3616</v>
      </c>
      <c r="D1765" s="524" t="s">
        <v>3284</v>
      </c>
      <c r="E1765" s="524" t="s">
        <v>3752</v>
      </c>
      <c r="F1765" s="524" t="s">
        <v>2908</v>
      </c>
      <c r="G1765" s="524"/>
      <c r="H1765" s="524"/>
      <c r="I1765" s="524"/>
      <c r="J1765" s="524"/>
      <c r="K1765" s="692">
        <v>46299</v>
      </c>
      <c r="L1765" s="537"/>
    </row>
    <row r="1766" spans="1:12">
      <c r="A1766" s="524">
        <v>1757</v>
      </c>
      <c r="B1766" s="417" t="s">
        <v>2909</v>
      </c>
      <c r="C1766" s="523" t="s">
        <v>318</v>
      </c>
      <c r="D1766" s="524" t="s">
        <v>1143</v>
      </c>
      <c r="E1766" s="524" t="s">
        <v>4490</v>
      </c>
      <c r="F1766" s="524">
        <v>8.5000000000000006E-2</v>
      </c>
      <c r="G1766" s="524"/>
      <c r="H1766" s="524"/>
      <c r="I1766" s="524"/>
      <c r="J1766" s="524"/>
      <c r="K1766" s="689">
        <v>45696</v>
      </c>
      <c r="L1766" s="537"/>
    </row>
    <row r="1767" spans="1:12" ht="26.4">
      <c r="A1767" s="524">
        <v>1758</v>
      </c>
      <c r="B1767" s="417" t="s">
        <v>2910</v>
      </c>
      <c r="C1767" s="523" t="s">
        <v>318</v>
      </c>
      <c r="D1767" s="524" t="s">
        <v>1143</v>
      </c>
      <c r="E1767" s="524" t="s">
        <v>4490</v>
      </c>
      <c r="F1767" s="524" t="s">
        <v>2911</v>
      </c>
      <c r="G1767" s="524"/>
      <c r="H1767" s="524"/>
      <c r="I1767" s="524"/>
      <c r="J1767" s="524"/>
      <c r="K1767" s="689">
        <v>45648</v>
      </c>
      <c r="L1767" s="537"/>
    </row>
    <row r="1768" spans="1:12" ht="66">
      <c r="A1768" s="524">
        <v>1759</v>
      </c>
      <c r="B1768" s="690" t="s">
        <v>2912</v>
      </c>
      <c r="C1768" s="523" t="s">
        <v>2913</v>
      </c>
      <c r="D1768" s="524" t="s">
        <v>2914</v>
      </c>
      <c r="E1768" s="524" t="s">
        <v>4491</v>
      </c>
      <c r="F1768" s="524" t="s">
        <v>5072</v>
      </c>
      <c r="G1768" s="524"/>
      <c r="H1768" s="524"/>
      <c r="I1768" s="524"/>
      <c r="J1768" s="524"/>
      <c r="K1768" s="689">
        <v>45453</v>
      </c>
      <c r="L1768" s="537"/>
    </row>
    <row r="1769" spans="1:12">
      <c r="A1769" s="524">
        <v>1760</v>
      </c>
      <c r="B1769" s="414" t="s">
        <v>3460</v>
      </c>
      <c r="C1769" s="523" t="s">
        <v>3461</v>
      </c>
      <c r="D1769" s="524" t="s">
        <v>3462</v>
      </c>
      <c r="E1769" s="524" t="s">
        <v>3815</v>
      </c>
      <c r="F1769" s="524">
        <v>0.5</v>
      </c>
      <c r="G1769" s="524"/>
      <c r="H1769" s="524"/>
      <c r="I1769" s="524"/>
      <c r="J1769" s="524"/>
      <c r="K1769" s="689">
        <v>46697</v>
      </c>
      <c r="L1769" s="537"/>
    </row>
    <row r="1770" spans="1:12">
      <c r="A1770" s="524">
        <v>1761</v>
      </c>
      <c r="B1770" s="417" t="s">
        <v>2915</v>
      </c>
      <c r="C1770" s="523" t="s">
        <v>483</v>
      </c>
      <c r="D1770" s="524" t="s">
        <v>1282</v>
      </c>
      <c r="E1770" s="524" t="s">
        <v>4490</v>
      </c>
      <c r="F1770" s="524" t="s">
        <v>5073</v>
      </c>
      <c r="G1770" s="524"/>
      <c r="H1770" s="524"/>
      <c r="I1770" s="524"/>
      <c r="J1770" s="524"/>
      <c r="K1770" s="689">
        <v>45399</v>
      </c>
      <c r="L1770" s="537"/>
    </row>
    <row r="1771" spans="1:12" ht="26.4">
      <c r="A1771" s="524">
        <v>1762</v>
      </c>
      <c r="B1771" s="477" t="s">
        <v>4492</v>
      </c>
      <c r="C1771" s="700" t="s">
        <v>1288</v>
      </c>
      <c r="D1771" s="709" t="s">
        <v>1289</v>
      </c>
      <c r="E1771" s="709" t="s">
        <v>3736</v>
      </c>
      <c r="F1771" s="524" t="s">
        <v>2917</v>
      </c>
      <c r="G1771" s="524"/>
      <c r="H1771" s="524"/>
      <c r="I1771" s="524"/>
      <c r="J1771" s="524"/>
      <c r="K1771" s="689">
        <v>46854</v>
      </c>
      <c r="L1771" s="537"/>
    </row>
    <row r="1772" spans="1:12">
      <c r="A1772" s="524">
        <v>1763</v>
      </c>
      <c r="B1772" s="417" t="s">
        <v>2916</v>
      </c>
      <c r="C1772" s="523" t="s">
        <v>1288</v>
      </c>
      <c r="D1772" s="524" t="s">
        <v>1289</v>
      </c>
      <c r="E1772" s="524" t="s">
        <v>4493</v>
      </c>
      <c r="F1772" s="524" t="s">
        <v>2917</v>
      </c>
      <c r="G1772" s="524"/>
      <c r="H1772" s="524"/>
      <c r="I1772" s="524"/>
      <c r="J1772" s="524"/>
      <c r="K1772" s="689">
        <v>44997</v>
      </c>
      <c r="L1772" s="537"/>
    </row>
    <row r="1773" spans="1:12" ht="26.4">
      <c r="A1773" s="524">
        <v>1764</v>
      </c>
      <c r="B1773" s="417" t="s">
        <v>1287</v>
      </c>
      <c r="C1773" s="523" t="s">
        <v>1288</v>
      </c>
      <c r="D1773" s="524" t="s">
        <v>1289</v>
      </c>
      <c r="E1773" s="524" t="s">
        <v>4494</v>
      </c>
      <c r="F1773" s="524" t="s">
        <v>2917</v>
      </c>
      <c r="G1773" s="524"/>
      <c r="H1773" s="524"/>
      <c r="I1773" s="524"/>
      <c r="J1773" s="524"/>
      <c r="K1773" s="706">
        <v>46012</v>
      </c>
      <c r="L1773" s="537"/>
    </row>
    <row r="1774" spans="1:12" ht="26.4">
      <c r="A1774" s="524">
        <v>1765</v>
      </c>
      <c r="B1774" s="417" t="s">
        <v>4495</v>
      </c>
      <c r="C1774" s="523" t="s">
        <v>1288</v>
      </c>
      <c r="D1774" s="524" t="s">
        <v>1289</v>
      </c>
      <c r="E1774" s="524" t="s">
        <v>3849</v>
      </c>
      <c r="F1774" s="524" t="s">
        <v>4496</v>
      </c>
      <c r="G1774" s="524"/>
      <c r="H1774" s="524"/>
      <c r="I1774" s="524"/>
      <c r="J1774" s="524"/>
      <c r="K1774" s="689">
        <v>47190</v>
      </c>
      <c r="L1774" s="537"/>
    </row>
    <row r="1775" spans="1:12" ht="26.4">
      <c r="A1775" s="524">
        <v>1766</v>
      </c>
      <c r="B1775" s="417" t="s">
        <v>4497</v>
      </c>
      <c r="C1775" s="523" t="s">
        <v>429</v>
      </c>
      <c r="D1775" s="524" t="s">
        <v>1292</v>
      </c>
      <c r="E1775" s="524" t="s">
        <v>3736</v>
      </c>
      <c r="F1775" s="524">
        <v>0.2</v>
      </c>
      <c r="G1775" s="524"/>
      <c r="H1775" s="524"/>
      <c r="I1775" s="524"/>
      <c r="J1775" s="524"/>
      <c r="K1775" s="689">
        <v>47462</v>
      </c>
      <c r="L1775" s="537"/>
    </row>
    <row r="1776" spans="1:12" ht="26.4">
      <c r="A1776" s="524">
        <v>1767</v>
      </c>
      <c r="B1776" s="417" t="s">
        <v>4498</v>
      </c>
      <c r="C1776" s="523" t="s">
        <v>1285</v>
      </c>
      <c r="D1776" s="524" t="s">
        <v>3618</v>
      </c>
      <c r="E1776" s="524" t="s">
        <v>4499</v>
      </c>
      <c r="F1776" s="524" t="s">
        <v>4500</v>
      </c>
      <c r="G1776" s="524"/>
      <c r="H1776" s="524"/>
      <c r="I1776" s="524"/>
      <c r="J1776" s="524"/>
      <c r="K1776" s="689">
        <v>47154</v>
      </c>
      <c r="L1776" s="537"/>
    </row>
    <row r="1777" spans="1:12" ht="26.4">
      <c r="A1777" s="524">
        <v>1768</v>
      </c>
      <c r="B1777" s="417" t="s">
        <v>3617</v>
      </c>
      <c r="C1777" s="523" t="s">
        <v>488</v>
      </c>
      <c r="D1777" s="524" t="s">
        <v>3618</v>
      </c>
      <c r="E1777" s="524" t="s">
        <v>4501</v>
      </c>
      <c r="F1777" s="524" t="s">
        <v>3619</v>
      </c>
      <c r="G1777" s="524"/>
      <c r="H1777" s="524"/>
      <c r="I1777" s="524"/>
      <c r="J1777" s="524"/>
      <c r="K1777" s="689">
        <v>46732</v>
      </c>
      <c r="L1777" s="537"/>
    </row>
    <row r="1778" spans="1:12" ht="26.4">
      <c r="A1778" s="524">
        <v>1769</v>
      </c>
      <c r="B1778" s="417" t="s">
        <v>2918</v>
      </c>
      <c r="C1778" s="523" t="s">
        <v>483</v>
      </c>
      <c r="D1778" s="524" t="s">
        <v>1282</v>
      </c>
      <c r="E1778" s="524" t="s">
        <v>3723</v>
      </c>
      <c r="F1778" s="524" t="s">
        <v>5073</v>
      </c>
      <c r="G1778" s="524"/>
      <c r="H1778" s="524"/>
      <c r="I1778" s="524"/>
      <c r="J1778" s="524"/>
      <c r="K1778" s="689">
        <v>45542</v>
      </c>
      <c r="L1778" s="537"/>
    </row>
    <row r="1779" spans="1:12">
      <c r="A1779" s="524">
        <v>1770</v>
      </c>
      <c r="B1779" s="414" t="s">
        <v>2098</v>
      </c>
      <c r="C1779" s="523" t="s">
        <v>483</v>
      </c>
      <c r="D1779" s="524" t="s">
        <v>2092</v>
      </c>
      <c r="E1779" s="484" t="s">
        <v>3709</v>
      </c>
      <c r="F1779" s="524">
        <v>0.5</v>
      </c>
      <c r="G1779" s="524"/>
      <c r="H1779" s="524"/>
      <c r="I1779" s="524"/>
      <c r="J1779" s="524"/>
      <c r="K1779" s="689">
        <v>45080</v>
      </c>
      <c r="L1779" s="537"/>
    </row>
    <row r="1780" spans="1:12" ht="26.4">
      <c r="A1780" s="524">
        <v>1771</v>
      </c>
      <c r="B1780" s="417" t="s">
        <v>3286</v>
      </c>
      <c r="C1780" s="523" t="s">
        <v>411</v>
      </c>
      <c r="D1780" s="524" t="s">
        <v>2898</v>
      </c>
      <c r="E1780" s="524" t="s">
        <v>4502</v>
      </c>
      <c r="F1780" s="524" t="s">
        <v>3287</v>
      </c>
      <c r="G1780" s="524"/>
      <c r="H1780" s="524"/>
      <c r="I1780" s="524"/>
      <c r="J1780" s="524"/>
      <c r="K1780" s="689">
        <v>46146</v>
      </c>
      <c r="L1780" s="537"/>
    </row>
    <row r="1781" spans="1:12" ht="92.4">
      <c r="A1781" s="524">
        <v>1772</v>
      </c>
      <c r="B1781" s="417" t="s">
        <v>1144</v>
      </c>
      <c r="C1781" s="523" t="s">
        <v>1145</v>
      </c>
      <c r="D1781" s="524" t="s">
        <v>1146</v>
      </c>
      <c r="E1781" s="524" t="s">
        <v>4503</v>
      </c>
      <c r="F1781" s="524" t="s">
        <v>2919</v>
      </c>
      <c r="G1781" s="524"/>
      <c r="H1781" s="524"/>
      <c r="I1781" s="524"/>
      <c r="J1781" s="524"/>
      <c r="K1781" s="689">
        <v>44423</v>
      </c>
      <c r="L1781" s="537"/>
    </row>
    <row r="1782" spans="1:12" ht="26.4">
      <c r="A1782" s="524">
        <v>1773</v>
      </c>
      <c r="B1782" s="414" t="s">
        <v>3288</v>
      </c>
      <c r="C1782" s="523" t="s">
        <v>3289</v>
      </c>
      <c r="D1782" s="524" t="s">
        <v>3290</v>
      </c>
      <c r="E1782" s="524" t="s">
        <v>3815</v>
      </c>
      <c r="F1782" s="524">
        <v>0.6</v>
      </c>
      <c r="G1782" s="524"/>
      <c r="H1782" s="524"/>
      <c r="I1782" s="524"/>
      <c r="J1782" s="524"/>
      <c r="K1782" s="689">
        <v>46234</v>
      </c>
      <c r="L1782" s="537"/>
    </row>
    <row r="1783" spans="1:12" ht="39.6">
      <c r="A1783" s="524">
        <v>1774</v>
      </c>
      <c r="B1783" s="477" t="s">
        <v>4504</v>
      </c>
      <c r="C1783" s="700" t="s">
        <v>4505</v>
      </c>
      <c r="D1783" s="709" t="s">
        <v>1290</v>
      </c>
      <c r="E1783" s="709" t="s">
        <v>4506</v>
      </c>
      <c r="F1783" s="524" t="s">
        <v>4507</v>
      </c>
      <c r="G1783" s="524"/>
      <c r="H1783" s="524"/>
      <c r="I1783" s="524"/>
      <c r="J1783" s="524"/>
      <c r="K1783" s="689">
        <v>46782</v>
      </c>
      <c r="L1783" s="537"/>
    </row>
    <row r="1784" spans="1:12">
      <c r="A1784" s="524">
        <v>1775</v>
      </c>
      <c r="B1784" s="414" t="s">
        <v>1291</v>
      </c>
      <c r="C1784" s="523" t="s">
        <v>429</v>
      </c>
      <c r="D1784" s="524" t="s">
        <v>1292</v>
      </c>
      <c r="E1784" s="524" t="s">
        <v>3706</v>
      </c>
      <c r="F1784" s="524">
        <v>0.2</v>
      </c>
      <c r="G1784" s="524"/>
      <c r="H1784" s="524"/>
      <c r="I1784" s="524"/>
      <c r="J1784" s="524"/>
      <c r="K1784" s="689">
        <v>47322</v>
      </c>
      <c r="L1784" s="537"/>
    </row>
    <row r="1785" spans="1:12" ht="39.6">
      <c r="A1785" s="524">
        <v>1776</v>
      </c>
      <c r="B1785" s="414" t="s">
        <v>4508</v>
      </c>
      <c r="C1785" s="523" t="s">
        <v>4509</v>
      </c>
      <c r="D1785" s="524" t="s">
        <v>4510</v>
      </c>
      <c r="E1785" s="524" t="s">
        <v>4511</v>
      </c>
      <c r="F1785" s="524" t="s">
        <v>2903</v>
      </c>
      <c r="G1785" s="524"/>
      <c r="H1785" s="524"/>
      <c r="I1785" s="524"/>
      <c r="J1785" s="524"/>
      <c r="K1785" s="721">
        <v>47170</v>
      </c>
      <c r="L1785" s="537"/>
    </row>
    <row r="1786" spans="1:12">
      <c r="A1786" s="524">
        <v>1777</v>
      </c>
      <c r="B1786" s="417" t="s">
        <v>2921</v>
      </c>
      <c r="C1786" s="523" t="s">
        <v>2922</v>
      </c>
      <c r="D1786" s="524" t="s">
        <v>1299</v>
      </c>
      <c r="E1786" s="524" t="s">
        <v>4512</v>
      </c>
      <c r="F1786" s="524">
        <v>0.6</v>
      </c>
      <c r="G1786" s="524"/>
      <c r="H1786" s="524"/>
      <c r="I1786" s="524"/>
      <c r="J1786" s="524"/>
      <c r="K1786" s="689">
        <v>45399</v>
      </c>
      <c r="L1786" s="537"/>
    </row>
    <row r="1787" spans="1:12">
      <c r="A1787" s="524">
        <v>1778</v>
      </c>
      <c r="B1787" s="414" t="s">
        <v>3291</v>
      </c>
      <c r="C1787" s="523" t="s">
        <v>433</v>
      </c>
      <c r="D1787" s="524" t="s">
        <v>2924</v>
      </c>
      <c r="E1787" s="524" t="s">
        <v>3815</v>
      </c>
      <c r="F1787" s="524">
        <v>1.25</v>
      </c>
      <c r="G1787" s="524"/>
      <c r="H1787" s="524"/>
      <c r="I1787" s="524"/>
      <c r="J1787" s="524"/>
      <c r="K1787" s="689">
        <v>46277</v>
      </c>
      <c r="L1787" s="537"/>
    </row>
    <row r="1788" spans="1:12">
      <c r="A1788" s="524">
        <v>1779</v>
      </c>
      <c r="B1788" s="414" t="s">
        <v>2923</v>
      </c>
      <c r="C1788" s="523" t="s">
        <v>433</v>
      </c>
      <c r="D1788" s="524" t="s">
        <v>2924</v>
      </c>
      <c r="E1788" s="524" t="s">
        <v>3815</v>
      </c>
      <c r="F1788" s="524">
        <v>1.25</v>
      </c>
      <c r="G1788" s="524"/>
      <c r="H1788" s="524"/>
      <c r="I1788" s="524"/>
      <c r="J1788" s="524"/>
      <c r="K1788" s="689">
        <v>44968</v>
      </c>
      <c r="L1788" s="537"/>
    </row>
    <row r="1789" spans="1:12" ht="26.4">
      <c r="A1789" s="524">
        <v>1780</v>
      </c>
      <c r="B1789" s="781" t="s">
        <v>4513</v>
      </c>
      <c r="C1789" s="700" t="s">
        <v>4514</v>
      </c>
      <c r="D1789" s="709" t="s">
        <v>4515</v>
      </c>
      <c r="E1789" s="709" t="s">
        <v>4516</v>
      </c>
      <c r="F1789" s="524" t="s">
        <v>5074</v>
      </c>
      <c r="G1789" s="524"/>
      <c r="H1789" s="524"/>
      <c r="I1789" s="524"/>
      <c r="J1789" s="524"/>
      <c r="K1789" s="689">
        <v>46782</v>
      </c>
      <c r="L1789" s="537"/>
    </row>
    <row r="1790" spans="1:12" ht="26.4">
      <c r="A1790" s="524">
        <v>1781</v>
      </c>
      <c r="B1790" s="414" t="s">
        <v>2925</v>
      </c>
      <c r="C1790" s="523" t="s">
        <v>845</v>
      </c>
      <c r="D1790" s="524" t="s">
        <v>1282</v>
      </c>
      <c r="E1790" s="524" t="s">
        <v>4517</v>
      </c>
      <c r="F1790" s="524">
        <v>0.5</v>
      </c>
      <c r="G1790" s="524"/>
      <c r="H1790" s="524"/>
      <c r="I1790" s="524"/>
      <c r="J1790" s="524"/>
      <c r="K1790" s="689">
        <v>45402</v>
      </c>
      <c r="L1790" s="537"/>
    </row>
    <row r="1791" spans="1:12" ht="39.6">
      <c r="A1791" s="524">
        <v>1782</v>
      </c>
      <c r="B1791" s="417" t="s">
        <v>1293</v>
      </c>
      <c r="C1791" s="523" t="s">
        <v>1294</v>
      </c>
      <c r="D1791" s="524" t="s">
        <v>1295</v>
      </c>
      <c r="E1791" s="524" t="s">
        <v>4518</v>
      </c>
      <c r="F1791" s="524" t="s">
        <v>2926</v>
      </c>
      <c r="G1791" s="524"/>
      <c r="H1791" s="524"/>
      <c r="I1791" s="524"/>
      <c r="J1791" s="524"/>
      <c r="K1791" s="689">
        <v>45999</v>
      </c>
      <c r="L1791" s="537"/>
    </row>
    <row r="1792" spans="1:12">
      <c r="A1792" s="524">
        <v>1783</v>
      </c>
      <c r="B1792" s="690" t="s">
        <v>2927</v>
      </c>
      <c r="C1792" s="523" t="s">
        <v>845</v>
      </c>
      <c r="D1792" s="524" t="s">
        <v>1282</v>
      </c>
      <c r="E1792" s="524" t="s">
        <v>3776</v>
      </c>
      <c r="F1792" s="524">
        <v>1</v>
      </c>
      <c r="G1792" s="524"/>
      <c r="H1792" s="524"/>
      <c r="I1792" s="524"/>
      <c r="J1792" s="524"/>
      <c r="K1792" s="689">
        <v>45714</v>
      </c>
      <c r="L1792" s="537"/>
    </row>
    <row r="1793" spans="1:12">
      <c r="A1793" s="524">
        <v>1784</v>
      </c>
      <c r="B1793" s="414" t="s">
        <v>2928</v>
      </c>
      <c r="C1793" s="523" t="s">
        <v>429</v>
      </c>
      <c r="D1793" s="524" t="s">
        <v>1292</v>
      </c>
      <c r="E1793" s="524" t="s">
        <v>3888</v>
      </c>
      <c r="F1793" s="524">
        <v>0.2</v>
      </c>
      <c r="G1793" s="524"/>
      <c r="H1793" s="524"/>
      <c r="I1793" s="524"/>
      <c r="J1793" s="524"/>
      <c r="K1793" s="689">
        <v>45719</v>
      </c>
      <c r="L1793" s="537"/>
    </row>
    <row r="1794" spans="1:12" ht="26.4">
      <c r="A1794" s="524">
        <v>1785</v>
      </c>
      <c r="B1794" s="414" t="s">
        <v>4519</v>
      </c>
      <c r="C1794" s="523" t="s">
        <v>4520</v>
      </c>
      <c r="D1794" s="524" t="s">
        <v>2929</v>
      </c>
      <c r="E1794" s="524" t="s">
        <v>4521</v>
      </c>
      <c r="F1794" s="524">
        <v>8.0000000000000002E-3</v>
      </c>
      <c r="G1794" s="524"/>
      <c r="H1794" s="524"/>
      <c r="I1794" s="524"/>
      <c r="J1794" s="524"/>
      <c r="K1794" s="689">
        <v>47371</v>
      </c>
      <c r="L1794" s="537"/>
    </row>
    <row r="1795" spans="1:12" ht="26.4">
      <c r="A1795" s="524">
        <v>1786</v>
      </c>
      <c r="B1795" s="414" t="s">
        <v>1296</v>
      </c>
      <c r="C1795" s="523" t="s">
        <v>1297</v>
      </c>
      <c r="D1795" s="524" t="s">
        <v>1282</v>
      </c>
      <c r="E1795" s="524" t="s">
        <v>4070</v>
      </c>
      <c r="F1795" s="524">
        <v>1.5</v>
      </c>
      <c r="G1795" s="524"/>
      <c r="H1795" s="524"/>
      <c r="I1795" s="524"/>
      <c r="J1795" s="524"/>
      <c r="K1795" s="689">
        <v>47551</v>
      </c>
      <c r="L1795" s="537"/>
    </row>
    <row r="1796" spans="1:12" ht="26.4">
      <c r="A1796" s="524">
        <v>1787</v>
      </c>
      <c r="B1796" s="690" t="s">
        <v>3620</v>
      </c>
      <c r="C1796" s="523" t="s">
        <v>3621</v>
      </c>
      <c r="D1796" s="524" t="s">
        <v>1147</v>
      </c>
      <c r="E1796" s="524" t="s">
        <v>3776</v>
      </c>
      <c r="F1796" s="757" t="s">
        <v>5075</v>
      </c>
      <c r="G1796" s="524"/>
      <c r="H1796" s="524"/>
      <c r="I1796" s="524"/>
      <c r="J1796" s="524"/>
      <c r="K1796" s="689">
        <v>46690</v>
      </c>
      <c r="L1796" s="537"/>
    </row>
    <row r="1797" spans="1:12" ht="26.4">
      <c r="A1797" s="524">
        <v>1788</v>
      </c>
      <c r="B1797" s="417" t="s">
        <v>3292</v>
      </c>
      <c r="C1797" s="523" t="s">
        <v>477</v>
      </c>
      <c r="D1797" s="524" t="s">
        <v>2930</v>
      </c>
      <c r="E1797" s="524" t="s">
        <v>4522</v>
      </c>
      <c r="F1797" s="524" t="s">
        <v>5076</v>
      </c>
      <c r="G1797" s="524"/>
      <c r="H1797" s="524"/>
      <c r="I1797" s="524"/>
      <c r="J1797" s="524"/>
      <c r="K1797" s="689">
        <v>45002</v>
      </c>
      <c r="L1797" s="537"/>
    </row>
    <row r="1798" spans="1:12" ht="52.8">
      <c r="A1798" s="524">
        <v>1789</v>
      </c>
      <c r="B1798" s="417" t="s">
        <v>5077</v>
      </c>
      <c r="C1798" s="523" t="s">
        <v>2297</v>
      </c>
      <c r="D1798" s="524" t="s">
        <v>2930</v>
      </c>
      <c r="E1798" s="524" t="s">
        <v>4522</v>
      </c>
      <c r="F1798" s="524" t="s">
        <v>5078</v>
      </c>
      <c r="G1798" s="524"/>
      <c r="H1798" s="524"/>
      <c r="I1798" s="524"/>
      <c r="J1798" s="524"/>
      <c r="K1798" s="689">
        <v>47764</v>
      </c>
      <c r="L1798" s="537"/>
    </row>
    <row r="1799" spans="1:12" ht="15.6">
      <c r="A1799" s="524">
        <v>1790</v>
      </c>
      <c r="B1799" s="417" t="s">
        <v>3622</v>
      </c>
      <c r="C1799" s="523" t="s">
        <v>3623</v>
      </c>
      <c r="D1799" s="524" t="s">
        <v>2930</v>
      </c>
      <c r="E1799" s="524" t="s">
        <v>4523</v>
      </c>
      <c r="F1799" s="524" t="s">
        <v>5079</v>
      </c>
      <c r="G1799" s="524"/>
      <c r="H1799" s="524"/>
      <c r="I1799" s="524"/>
      <c r="J1799" s="524"/>
      <c r="K1799" s="689">
        <v>46711</v>
      </c>
      <c r="L1799" s="537"/>
    </row>
    <row r="1800" spans="1:12" ht="158.4">
      <c r="A1800" s="524">
        <v>1791</v>
      </c>
      <c r="B1800" s="417" t="s">
        <v>5080</v>
      </c>
      <c r="C1800" s="523" t="s">
        <v>5081</v>
      </c>
      <c r="D1800" s="524" t="s">
        <v>5082</v>
      </c>
      <c r="E1800" s="524" t="s">
        <v>5083</v>
      </c>
      <c r="F1800" s="524" t="s">
        <v>5084</v>
      </c>
      <c r="G1800" s="524"/>
      <c r="H1800" s="524"/>
      <c r="I1800" s="524"/>
      <c r="J1800" s="524"/>
      <c r="K1800" s="689">
        <v>47525</v>
      </c>
      <c r="L1800" s="537"/>
    </row>
    <row r="1801" spans="1:12" ht="39.6">
      <c r="A1801" s="524">
        <v>1792</v>
      </c>
      <c r="B1801" s="414" t="s">
        <v>3293</v>
      </c>
      <c r="C1801" s="523" t="s">
        <v>3294</v>
      </c>
      <c r="D1801" s="524" t="s">
        <v>2929</v>
      </c>
      <c r="E1801" s="524" t="s">
        <v>4524</v>
      </c>
      <c r="F1801" s="524" t="s">
        <v>5085</v>
      </c>
      <c r="G1801" s="524"/>
      <c r="H1801" s="524"/>
      <c r="I1801" s="524"/>
      <c r="J1801" s="524"/>
      <c r="K1801" s="758">
        <v>46179</v>
      </c>
      <c r="L1801" s="537"/>
    </row>
    <row r="1802" spans="1:12" ht="26.4">
      <c r="A1802" s="524">
        <v>1793</v>
      </c>
      <c r="B1802" s="417" t="s">
        <v>2931</v>
      </c>
      <c r="C1802" s="523" t="s">
        <v>488</v>
      </c>
      <c r="D1802" s="524" t="s">
        <v>2932</v>
      </c>
      <c r="E1802" s="524" t="s">
        <v>3736</v>
      </c>
      <c r="F1802" s="524">
        <v>0.5</v>
      </c>
      <c r="G1802" s="524"/>
      <c r="H1802" s="524"/>
      <c r="I1802" s="524"/>
      <c r="J1802" s="524"/>
      <c r="K1802" s="758">
        <v>45068</v>
      </c>
      <c r="L1802" s="537"/>
    </row>
    <row r="1803" spans="1:12">
      <c r="A1803" s="524">
        <v>1794</v>
      </c>
      <c r="B1803" s="417" t="s">
        <v>4525</v>
      </c>
      <c r="C1803" s="523" t="s">
        <v>1352</v>
      </c>
      <c r="D1803" s="524" t="s">
        <v>4526</v>
      </c>
      <c r="E1803" s="524" t="s">
        <v>4527</v>
      </c>
      <c r="F1803" s="524" t="s">
        <v>5086</v>
      </c>
      <c r="G1803" s="524"/>
      <c r="H1803" s="524"/>
      <c r="I1803" s="524"/>
      <c r="J1803" s="524"/>
      <c r="K1803" s="758">
        <v>47149</v>
      </c>
      <c r="L1803" s="537"/>
    </row>
    <row r="1804" spans="1:12">
      <c r="A1804" s="524">
        <v>1795</v>
      </c>
      <c r="B1804" s="414" t="s">
        <v>5087</v>
      </c>
      <c r="C1804" s="523" t="s">
        <v>845</v>
      </c>
      <c r="D1804" s="524" t="s">
        <v>1282</v>
      </c>
      <c r="E1804" s="524" t="s">
        <v>3815</v>
      </c>
      <c r="F1804" s="524">
        <v>1</v>
      </c>
      <c r="G1804" s="524"/>
      <c r="H1804" s="524"/>
      <c r="I1804" s="524"/>
      <c r="J1804" s="524"/>
      <c r="K1804" s="689">
        <v>47532</v>
      </c>
      <c r="L1804" s="537"/>
    </row>
    <row r="1805" spans="1:12">
      <c r="A1805" s="524">
        <v>1796</v>
      </c>
      <c r="B1805" s="414" t="s">
        <v>2933</v>
      </c>
      <c r="C1805" s="523" t="s">
        <v>845</v>
      </c>
      <c r="D1805" s="524" t="s">
        <v>1282</v>
      </c>
      <c r="E1805" s="524" t="s">
        <v>3750</v>
      </c>
      <c r="F1805" s="524">
        <v>1</v>
      </c>
      <c r="G1805" s="524"/>
      <c r="H1805" s="524"/>
      <c r="I1805" s="524"/>
      <c r="J1805" s="524"/>
      <c r="K1805" s="758">
        <v>45707</v>
      </c>
      <c r="L1805" s="537"/>
    </row>
    <row r="1806" spans="1:12" ht="26.4">
      <c r="A1806" s="524">
        <v>1797</v>
      </c>
      <c r="B1806" s="690" t="s">
        <v>2934</v>
      </c>
      <c r="C1806" s="523" t="s">
        <v>845</v>
      </c>
      <c r="D1806" s="524" t="s">
        <v>1282</v>
      </c>
      <c r="E1806" s="524" t="s">
        <v>4528</v>
      </c>
      <c r="F1806" s="524">
        <v>1</v>
      </c>
      <c r="G1806" s="524"/>
      <c r="H1806" s="524"/>
      <c r="I1806" s="524"/>
      <c r="J1806" s="524"/>
      <c r="K1806" s="758">
        <v>45318</v>
      </c>
      <c r="L1806" s="537"/>
    </row>
    <row r="1807" spans="1:12" ht="39.6">
      <c r="A1807" s="524">
        <v>1798</v>
      </c>
      <c r="B1807" s="417" t="s">
        <v>1300</v>
      </c>
      <c r="C1807" s="523" t="s">
        <v>1301</v>
      </c>
      <c r="D1807" s="524" t="s">
        <v>1290</v>
      </c>
      <c r="E1807" s="524" t="s">
        <v>4529</v>
      </c>
      <c r="F1807" s="524" t="s">
        <v>2920</v>
      </c>
      <c r="G1807" s="524"/>
      <c r="H1807" s="524"/>
      <c r="I1807" s="524"/>
      <c r="J1807" s="524"/>
      <c r="K1807" s="758">
        <v>46868</v>
      </c>
      <c r="L1807" s="537"/>
    </row>
    <row r="1808" spans="1:12">
      <c r="A1808" s="524">
        <v>1799</v>
      </c>
      <c r="B1808" s="417" t="s">
        <v>1302</v>
      </c>
      <c r="C1808" s="523" t="s">
        <v>1303</v>
      </c>
      <c r="D1808" s="524" t="s">
        <v>1304</v>
      </c>
      <c r="E1808" s="524" t="s">
        <v>4530</v>
      </c>
      <c r="F1808" s="524" t="s">
        <v>2937</v>
      </c>
      <c r="G1808" s="524"/>
      <c r="H1808" s="524"/>
      <c r="I1808" s="524"/>
      <c r="J1808" s="524"/>
      <c r="K1808" s="758">
        <v>46161</v>
      </c>
      <c r="L1808" s="537"/>
    </row>
    <row r="1809" spans="1:12" ht="26.4">
      <c r="A1809" s="524">
        <v>1800</v>
      </c>
      <c r="B1809" s="417" t="s">
        <v>4531</v>
      </c>
      <c r="C1809" s="523" t="s">
        <v>487</v>
      </c>
      <c r="D1809" s="524" t="s">
        <v>1306</v>
      </c>
      <c r="E1809" s="524" t="s">
        <v>4532</v>
      </c>
      <c r="F1809" s="512" t="s">
        <v>4533</v>
      </c>
      <c r="G1809" s="524"/>
      <c r="H1809" s="524"/>
      <c r="I1809" s="524"/>
      <c r="J1809" s="524"/>
      <c r="K1809" s="689">
        <v>47257</v>
      </c>
      <c r="L1809" s="537"/>
    </row>
    <row r="1810" spans="1:12" ht="26.4">
      <c r="A1810" s="524">
        <v>1801</v>
      </c>
      <c r="B1810" s="417" t="s">
        <v>1305</v>
      </c>
      <c r="C1810" s="523" t="s">
        <v>318</v>
      </c>
      <c r="D1810" s="524" t="s">
        <v>1306</v>
      </c>
      <c r="E1810" s="524" t="s">
        <v>4534</v>
      </c>
      <c r="F1810" s="512" t="s">
        <v>5088</v>
      </c>
      <c r="G1810" s="524"/>
      <c r="H1810" s="524"/>
      <c r="I1810" s="524"/>
      <c r="J1810" s="524"/>
      <c r="K1810" s="689">
        <v>45795</v>
      </c>
      <c r="L1810" s="537"/>
    </row>
    <row r="1811" spans="1:12" ht="26.4">
      <c r="A1811" s="524">
        <v>1802</v>
      </c>
      <c r="B1811" s="417" t="s">
        <v>3295</v>
      </c>
      <c r="C1811" s="523" t="s">
        <v>607</v>
      </c>
      <c r="D1811" s="524" t="s">
        <v>3296</v>
      </c>
      <c r="E1811" s="524" t="s">
        <v>3776</v>
      </c>
      <c r="F1811" s="524" t="s">
        <v>3297</v>
      </c>
      <c r="G1811" s="524"/>
      <c r="H1811" s="524"/>
      <c r="I1811" s="524"/>
      <c r="J1811" s="524"/>
      <c r="K1811" s="689">
        <v>46090</v>
      </c>
      <c r="L1811" s="537"/>
    </row>
    <row r="1812" spans="1:12" ht="26.4">
      <c r="A1812" s="524">
        <v>1803</v>
      </c>
      <c r="B1812" s="698" t="s">
        <v>1307</v>
      </c>
      <c r="C1812" s="523"/>
      <c r="D1812" s="524"/>
      <c r="E1812" s="524"/>
      <c r="F1812" s="524"/>
      <c r="G1812" s="474">
        <f>SUM(G1813:G1829)</f>
        <v>0</v>
      </c>
      <c r="H1812" s="474">
        <f>SUM(H1813:H1829)</f>
        <v>0</v>
      </c>
      <c r="I1812" s="474">
        <f>SUM(I1813:I1829)</f>
        <v>0</v>
      </c>
      <c r="J1812" s="474">
        <f>SUM(J1813:J1829)</f>
        <v>0</v>
      </c>
      <c r="K1812" s="537"/>
      <c r="L1812" s="537"/>
    </row>
    <row r="1813" spans="1:12">
      <c r="A1813" s="524">
        <v>1804</v>
      </c>
      <c r="B1813" s="523"/>
      <c r="C1813" s="523"/>
      <c r="D1813" s="524"/>
      <c r="E1813" s="524"/>
      <c r="F1813" s="524"/>
      <c r="G1813" s="524"/>
      <c r="H1813" s="524"/>
      <c r="I1813" s="524"/>
      <c r="J1813" s="524"/>
      <c r="K1813" s="537"/>
      <c r="L1813" s="537"/>
    </row>
    <row r="1814" spans="1:12">
      <c r="A1814" s="524">
        <v>1805</v>
      </c>
      <c r="B1814" s="523"/>
      <c r="C1814" s="523"/>
      <c r="D1814" s="524"/>
      <c r="E1814" s="524"/>
      <c r="F1814" s="524"/>
      <c r="G1814" s="524"/>
      <c r="H1814" s="524"/>
      <c r="I1814" s="524"/>
      <c r="J1814" s="524"/>
      <c r="K1814" s="537"/>
      <c r="L1814" s="537"/>
    </row>
    <row r="1815" spans="1:12">
      <c r="A1815" s="524">
        <v>1806</v>
      </c>
      <c r="B1815" s="523"/>
      <c r="C1815" s="523"/>
      <c r="D1815" s="524"/>
      <c r="E1815" s="524"/>
      <c r="F1815" s="524"/>
      <c r="G1815" s="524"/>
      <c r="H1815" s="524"/>
      <c r="I1815" s="524"/>
      <c r="J1815" s="524"/>
      <c r="K1815" s="537"/>
      <c r="L1815" s="537"/>
    </row>
    <row r="1816" spans="1:12">
      <c r="A1816" s="524">
        <v>1807</v>
      </c>
      <c r="B1816" s="523"/>
      <c r="C1816" s="523"/>
      <c r="D1816" s="524"/>
      <c r="E1816" s="524"/>
      <c r="F1816" s="524"/>
      <c r="G1816" s="524"/>
      <c r="H1816" s="524"/>
      <c r="I1816" s="524"/>
      <c r="J1816" s="524"/>
      <c r="K1816" s="537"/>
      <c r="L1816" s="537"/>
    </row>
    <row r="1817" spans="1:12">
      <c r="A1817" s="524">
        <v>1808</v>
      </c>
      <c r="B1817" s="523"/>
      <c r="C1817" s="523"/>
      <c r="D1817" s="524"/>
      <c r="E1817" s="524"/>
      <c r="F1817" s="524"/>
      <c r="G1817" s="524"/>
      <c r="H1817" s="524"/>
      <c r="I1817" s="524"/>
      <c r="J1817" s="524"/>
      <c r="K1817" s="537"/>
      <c r="L1817" s="537"/>
    </row>
    <row r="1818" spans="1:12">
      <c r="A1818" s="524">
        <v>1809</v>
      </c>
      <c r="B1818" s="523"/>
      <c r="C1818" s="523"/>
      <c r="D1818" s="524"/>
      <c r="E1818" s="524"/>
      <c r="F1818" s="524"/>
      <c r="G1818" s="524"/>
      <c r="H1818" s="524"/>
      <c r="I1818" s="524"/>
      <c r="J1818" s="524"/>
      <c r="K1818" s="537"/>
      <c r="L1818" s="537"/>
    </row>
    <row r="1819" spans="1:12">
      <c r="A1819" s="524">
        <v>1810</v>
      </c>
      <c r="B1819" s="523"/>
      <c r="C1819" s="523"/>
      <c r="D1819" s="524"/>
      <c r="E1819" s="524"/>
      <c r="F1819" s="524"/>
      <c r="G1819" s="524"/>
      <c r="H1819" s="524"/>
      <c r="I1819" s="524"/>
      <c r="J1819" s="524"/>
      <c r="K1819" s="537"/>
      <c r="L1819" s="537"/>
    </row>
    <row r="1820" spans="1:12">
      <c r="A1820" s="524">
        <v>1811</v>
      </c>
      <c r="B1820" s="523"/>
      <c r="C1820" s="523"/>
      <c r="D1820" s="524"/>
      <c r="E1820" s="524"/>
      <c r="F1820" s="524"/>
      <c r="G1820" s="524"/>
      <c r="H1820" s="524"/>
      <c r="I1820" s="524"/>
      <c r="J1820" s="524"/>
      <c r="K1820" s="537"/>
      <c r="L1820" s="537"/>
    </row>
    <row r="1821" spans="1:12">
      <c r="A1821" s="524">
        <v>1812</v>
      </c>
      <c r="B1821" s="523"/>
      <c r="C1821" s="523"/>
      <c r="D1821" s="524"/>
      <c r="E1821" s="524"/>
      <c r="F1821" s="524"/>
      <c r="G1821" s="524"/>
      <c r="H1821" s="524"/>
      <c r="I1821" s="524"/>
      <c r="J1821" s="524"/>
      <c r="K1821" s="537"/>
      <c r="L1821" s="537"/>
    </row>
    <row r="1822" spans="1:12">
      <c r="A1822" s="524">
        <v>1813</v>
      </c>
      <c r="B1822" s="523"/>
      <c r="C1822" s="523"/>
      <c r="D1822" s="524"/>
      <c r="E1822" s="524"/>
      <c r="F1822" s="524"/>
      <c r="G1822" s="524"/>
      <c r="H1822" s="524"/>
      <c r="I1822" s="524"/>
      <c r="J1822" s="524"/>
      <c r="K1822" s="537"/>
      <c r="L1822" s="537"/>
    </row>
    <row r="1823" spans="1:12">
      <c r="A1823" s="524">
        <v>1814</v>
      </c>
      <c r="B1823" s="523"/>
      <c r="C1823" s="523"/>
      <c r="D1823" s="524"/>
      <c r="E1823" s="524"/>
      <c r="F1823" s="524"/>
      <c r="G1823" s="524"/>
      <c r="H1823" s="524"/>
      <c r="I1823" s="524"/>
      <c r="J1823" s="524"/>
      <c r="K1823" s="537"/>
      <c r="L1823" s="537"/>
    </row>
    <row r="1824" spans="1:12">
      <c r="A1824" s="524">
        <v>1815</v>
      </c>
      <c r="B1824" s="523"/>
      <c r="C1824" s="523"/>
      <c r="D1824" s="524"/>
      <c r="E1824" s="524"/>
      <c r="F1824" s="524"/>
      <c r="G1824" s="524"/>
      <c r="H1824" s="524"/>
      <c r="I1824" s="524"/>
      <c r="J1824" s="524"/>
      <c r="K1824" s="537"/>
      <c r="L1824" s="537"/>
    </row>
    <row r="1825" spans="1:12">
      <c r="A1825" s="524">
        <v>1816</v>
      </c>
      <c r="B1825" s="523"/>
      <c r="C1825" s="523"/>
      <c r="D1825" s="524"/>
      <c r="E1825" s="524"/>
      <c r="F1825" s="524"/>
      <c r="G1825" s="524"/>
      <c r="H1825" s="524"/>
      <c r="I1825" s="524"/>
      <c r="J1825" s="524"/>
      <c r="K1825" s="537"/>
      <c r="L1825" s="537"/>
    </row>
    <row r="1826" spans="1:12">
      <c r="A1826" s="524">
        <v>1817</v>
      </c>
      <c r="B1826" s="523"/>
      <c r="C1826" s="523"/>
      <c r="D1826" s="524"/>
      <c r="E1826" s="524"/>
      <c r="F1826" s="524"/>
      <c r="G1826" s="524"/>
      <c r="H1826" s="524"/>
      <c r="I1826" s="524"/>
      <c r="J1826" s="524"/>
      <c r="K1826" s="537"/>
      <c r="L1826" s="537"/>
    </row>
    <row r="1827" spans="1:12">
      <c r="A1827" s="524">
        <v>1818</v>
      </c>
      <c r="B1827" s="523"/>
      <c r="C1827" s="523"/>
      <c r="D1827" s="524"/>
      <c r="E1827" s="524"/>
      <c r="F1827" s="524"/>
      <c r="G1827" s="524"/>
      <c r="H1827" s="524"/>
      <c r="I1827" s="524"/>
      <c r="J1827" s="524"/>
      <c r="K1827" s="537"/>
      <c r="L1827" s="537"/>
    </row>
    <row r="1828" spans="1:12">
      <c r="A1828" s="524">
        <v>1819</v>
      </c>
      <c r="B1828" s="523"/>
      <c r="C1828" s="523"/>
      <c r="D1828" s="524"/>
      <c r="E1828" s="524"/>
      <c r="F1828" s="524"/>
      <c r="G1828" s="524"/>
      <c r="H1828" s="524"/>
      <c r="I1828" s="524"/>
      <c r="J1828" s="524"/>
      <c r="K1828" s="537"/>
      <c r="L1828" s="537"/>
    </row>
    <row r="1829" spans="1:12">
      <c r="A1829" s="524">
        <v>1820</v>
      </c>
      <c r="B1829" s="523"/>
      <c r="C1829" s="523"/>
      <c r="D1829" s="524"/>
      <c r="E1829" s="524"/>
      <c r="F1829" s="524"/>
      <c r="G1829" s="524"/>
      <c r="H1829" s="524"/>
      <c r="I1829" s="524"/>
      <c r="J1829" s="524"/>
      <c r="K1829" s="537"/>
      <c r="L1829" s="537"/>
    </row>
    <row r="1830" spans="1:12" ht="26.4">
      <c r="A1830" s="524">
        <v>1821</v>
      </c>
      <c r="B1830" s="481" t="s">
        <v>1308</v>
      </c>
      <c r="C1830" s="473"/>
      <c r="D1830" s="474"/>
      <c r="E1830" s="474"/>
      <c r="F1830" s="474"/>
      <c r="G1830" s="474">
        <f>SUM(G1831:G1853)</f>
        <v>0</v>
      </c>
      <c r="H1830" s="474">
        <f>SUM(H1831:H1853)</f>
        <v>0</v>
      </c>
      <c r="I1830" s="474">
        <f>SUM(I1831:I1853)</f>
        <v>0</v>
      </c>
      <c r="J1830" s="474">
        <f>SUM(J1831:J1853)</f>
        <v>0</v>
      </c>
      <c r="K1830" s="537"/>
      <c r="L1830" s="537"/>
    </row>
    <row r="1831" spans="1:12">
      <c r="A1831" s="524">
        <v>1822</v>
      </c>
      <c r="B1831" s="523"/>
      <c r="C1831" s="523"/>
      <c r="D1831" s="524"/>
      <c r="E1831" s="524"/>
      <c r="F1831" s="524"/>
      <c r="G1831" s="524"/>
      <c r="H1831" s="524"/>
      <c r="I1831" s="524"/>
      <c r="J1831" s="524"/>
      <c r="K1831" s="537"/>
      <c r="L1831" s="537"/>
    </row>
    <row r="1832" spans="1:12">
      <c r="A1832" s="524">
        <v>1823</v>
      </c>
      <c r="B1832" s="523"/>
      <c r="C1832" s="523"/>
      <c r="D1832" s="524"/>
      <c r="E1832" s="524"/>
      <c r="F1832" s="524"/>
      <c r="G1832" s="524"/>
      <c r="H1832" s="524"/>
      <c r="I1832" s="524"/>
      <c r="J1832" s="524"/>
      <c r="K1832" s="537"/>
      <c r="L1832" s="537"/>
    </row>
    <row r="1833" spans="1:12">
      <c r="A1833" s="524">
        <v>1824</v>
      </c>
      <c r="B1833" s="523"/>
      <c r="C1833" s="523"/>
      <c r="D1833" s="524"/>
      <c r="E1833" s="524"/>
      <c r="F1833" s="524"/>
      <c r="G1833" s="524"/>
      <c r="H1833" s="524"/>
      <c r="I1833" s="524"/>
      <c r="J1833" s="524"/>
      <c r="K1833" s="537"/>
      <c r="L1833" s="537"/>
    </row>
    <row r="1834" spans="1:12">
      <c r="A1834" s="524">
        <v>1825</v>
      </c>
      <c r="B1834" s="523"/>
      <c r="C1834" s="523"/>
      <c r="D1834" s="524"/>
      <c r="E1834" s="524"/>
      <c r="F1834" s="524"/>
      <c r="G1834" s="524"/>
      <c r="H1834" s="524"/>
      <c r="I1834" s="524"/>
      <c r="J1834" s="524"/>
      <c r="K1834" s="537"/>
      <c r="L1834" s="537"/>
    </row>
    <row r="1835" spans="1:12">
      <c r="A1835" s="524">
        <v>1826</v>
      </c>
      <c r="B1835" s="523"/>
      <c r="C1835" s="523"/>
      <c r="D1835" s="524"/>
      <c r="E1835" s="524"/>
      <c r="F1835" s="524"/>
      <c r="G1835" s="524"/>
      <c r="H1835" s="524"/>
      <c r="I1835" s="524"/>
      <c r="J1835" s="524"/>
      <c r="K1835" s="537"/>
      <c r="L1835" s="537"/>
    </row>
    <row r="1836" spans="1:12">
      <c r="A1836" s="524">
        <v>1827</v>
      </c>
      <c r="B1836" s="523"/>
      <c r="C1836" s="523"/>
      <c r="D1836" s="524"/>
      <c r="E1836" s="524"/>
      <c r="F1836" s="524"/>
      <c r="G1836" s="524"/>
      <c r="H1836" s="524"/>
      <c r="I1836" s="524"/>
      <c r="J1836" s="524"/>
      <c r="K1836" s="537"/>
      <c r="L1836" s="537"/>
    </row>
    <row r="1837" spans="1:12">
      <c r="A1837" s="524">
        <v>1828</v>
      </c>
      <c r="B1837" s="523"/>
      <c r="C1837" s="523"/>
      <c r="D1837" s="524"/>
      <c r="E1837" s="524"/>
      <c r="F1837" s="524"/>
      <c r="G1837" s="524"/>
      <c r="H1837" s="524"/>
      <c r="I1837" s="524"/>
      <c r="J1837" s="524"/>
      <c r="K1837" s="537"/>
      <c r="L1837" s="537"/>
    </row>
    <row r="1838" spans="1:12">
      <c r="A1838" s="524">
        <v>1829</v>
      </c>
      <c r="B1838" s="523"/>
      <c r="C1838" s="523"/>
      <c r="D1838" s="524"/>
      <c r="E1838" s="524"/>
      <c r="F1838" s="524"/>
      <c r="G1838" s="524"/>
      <c r="H1838" s="524"/>
      <c r="I1838" s="524"/>
      <c r="J1838" s="524"/>
      <c r="K1838" s="537"/>
      <c r="L1838" s="537"/>
    </row>
    <row r="1839" spans="1:12">
      <c r="A1839" s="524">
        <v>1830</v>
      </c>
      <c r="B1839" s="523"/>
      <c r="C1839" s="523"/>
      <c r="D1839" s="524"/>
      <c r="E1839" s="524"/>
      <c r="F1839" s="524"/>
      <c r="G1839" s="524"/>
      <c r="H1839" s="524"/>
      <c r="I1839" s="524"/>
      <c r="J1839" s="524"/>
      <c r="K1839" s="537"/>
      <c r="L1839" s="537"/>
    </row>
    <row r="1840" spans="1:12">
      <c r="A1840" s="524">
        <v>1831</v>
      </c>
      <c r="B1840" s="523"/>
      <c r="C1840" s="523"/>
      <c r="D1840" s="524"/>
      <c r="E1840" s="524"/>
      <c r="F1840" s="524"/>
      <c r="G1840" s="524"/>
      <c r="H1840" s="524"/>
      <c r="I1840" s="524"/>
      <c r="J1840" s="524"/>
      <c r="K1840" s="537"/>
      <c r="L1840" s="537"/>
    </row>
    <row r="1841" spans="1:12">
      <c r="A1841" s="524">
        <v>1832</v>
      </c>
      <c r="B1841" s="523"/>
      <c r="C1841" s="523"/>
      <c r="D1841" s="524"/>
      <c r="E1841" s="524"/>
      <c r="F1841" s="524"/>
      <c r="G1841" s="524"/>
      <c r="H1841" s="524"/>
      <c r="I1841" s="524"/>
      <c r="J1841" s="524"/>
      <c r="K1841" s="537"/>
      <c r="L1841" s="537"/>
    </row>
    <row r="1842" spans="1:12">
      <c r="A1842" s="524">
        <v>1833</v>
      </c>
      <c r="B1842" s="523"/>
      <c r="C1842" s="523"/>
      <c r="D1842" s="524"/>
      <c r="E1842" s="524"/>
      <c r="F1842" s="524"/>
      <c r="G1842" s="524"/>
      <c r="H1842" s="524"/>
      <c r="I1842" s="524"/>
      <c r="J1842" s="524"/>
      <c r="K1842" s="537"/>
      <c r="L1842" s="537"/>
    </row>
    <row r="1843" spans="1:12">
      <c r="A1843" s="524">
        <v>1834</v>
      </c>
      <c r="B1843" s="523"/>
      <c r="C1843" s="523"/>
      <c r="D1843" s="524"/>
      <c r="E1843" s="524"/>
      <c r="F1843" s="524"/>
      <c r="G1843" s="524"/>
      <c r="H1843" s="524"/>
      <c r="I1843" s="524"/>
      <c r="J1843" s="524"/>
      <c r="K1843" s="537"/>
      <c r="L1843" s="537"/>
    </row>
    <row r="1844" spans="1:12">
      <c r="A1844" s="524">
        <v>1835</v>
      </c>
      <c r="B1844" s="523"/>
      <c r="C1844" s="523"/>
      <c r="D1844" s="524"/>
      <c r="E1844" s="524"/>
      <c r="F1844" s="524"/>
      <c r="G1844" s="524"/>
      <c r="H1844" s="524"/>
      <c r="I1844" s="524"/>
      <c r="J1844" s="524"/>
      <c r="K1844" s="537"/>
      <c r="L1844" s="537"/>
    </row>
    <row r="1845" spans="1:12">
      <c r="A1845" s="524">
        <v>1836</v>
      </c>
      <c r="B1845" s="523"/>
      <c r="C1845" s="523"/>
      <c r="D1845" s="524"/>
      <c r="E1845" s="524"/>
      <c r="F1845" s="524"/>
      <c r="G1845" s="524"/>
      <c r="H1845" s="524"/>
      <c r="I1845" s="524"/>
      <c r="J1845" s="524"/>
      <c r="K1845" s="537"/>
      <c r="L1845" s="537"/>
    </row>
    <row r="1846" spans="1:12">
      <c r="A1846" s="524">
        <v>1837</v>
      </c>
      <c r="B1846" s="523"/>
      <c r="C1846" s="523"/>
      <c r="D1846" s="524"/>
      <c r="E1846" s="524"/>
      <c r="F1846" s="524"/>
      <c r="G1846" s="524"/>
      <c r="H1846" s="524"/>
      <c r="I1846" s="524"/>
      <c r="J1846" s="524"/>
      <c r="K1846" s="537"/>
      <c r="L1846" s="537"/>
    </row>
    <row r="1847" spans="1:12">
      <c r="A1847" s="524">
        <v>1838</v>
      </c>
      <c r="B1847" s="523"/>
      <c r="C1847" s="523"/>
      <c r="D1847" s="524"/>
      <c r="E1847" s="524"/>
      <c r="F1847" s="524"/>
      <c r="G1847" s="524"/>
      <c r="H1847" s="524"/>
      <c r="I1847" s="524"/>
      <c r="J1847" s="524"/>
      <c r="K1847" s="537"/>
      <c r="L1847" s="537"/>
    </row>
    <row r="1848" spans="1:12">
      <c r="A1848" s="524">
        <v>1839</v>
      </c>
      <c r="B1848" s="523"/>
      <c r="C1848" s="523"/>
      <c r="D1848" s="524"/>
      <c r="E1848" s="524"/>
      <c r="F1848" s="524"/>
      <c r="G1848" s="524"/>
      <c r="H1848" s="524"/>
      <c r="I1848" s="524"/>
      <c r="J1848" s="524"/>
      <c r="K1848" s="537"/>
      <c r="L1848" s="537"/>
    </row>
    <row r="1849" spans="1:12">
      <c r="A1849" s="524">
        <v>1840</v>
      </c>
      <c r="B1849" s="523"/>
      <c r="C1849" s="523"/>
      <c r="D1849" s="524"/>
      <c r="E1849" s="524"/>
      <c r="F1849" s="524"/>
      <c r="G1849" s="524"/>
      <c r="H1849" s="524"/>
      <c r="I1849" s="524"/>
      <c r="J1849" s="524"/>
      <c r="K1849" s="537"/>
      <c r="L1849" s="537"/>
    </row>
    <row r="1850" spans="1:12">
      <c r="A1850" s="524">
        <v>1841</v>
      </c>
      <c r="B1850" s="523"/>
      <c r="C1850" s="523"/>
      <c r="D1850" s="524"/>
      <c r="E1850" s="524"/>
      <c r="F1850" s="524"/>
      <c r="G1850" s="524"/>
      <c r="H1850" s="524"/>
      <c r="I1850" s="524"/>
      <c r="J1850" s="524"/>
      <c r="K1850" s="537"/>
      <c r="L1850" s="537"/>
    </row>
    <row r="1851" spans="1:12">
      <c r="A1851" s="524">
        <v>1842</v>
      </c>
      <c r="B1851" s="523"/>
      <c r="C1851" s="523"/>
      <c r="D1851" s="524"/>
      <c r="E1851" s="524"/>
      <c r="F1851" s="524"/>
      <c r="G1851" s="524"/>
      <c r="H1851" s="524"/>
      <c r="I1851" s="524"/>
      <c r="J1851" s="524"/>
      <c r="K1851" s="537"/>
      <c r="L1851" s="537"/>
    </row>
    <row r="1852" spans="1:12">
      <c r="A1852" s="524">
        <v>1843</v>
      </c>
      <c r="B1852" s="523"/>
      <c r="C1852" s="523"/>
      <c r="D1852" s="524"/>
      <c r="E1852" s="524"/>
      <c r="F1852" s="524"/>
      <c r="G1852" s="524"/>
      <c r="H1852" s="524"/>
      <c r="I1852" s="524"/>
      <c r="J1852" s="524"/>
      <c r="K1852" s="537"/>
      <c r="L1852" s="537"/>
    </row>
    <row r="1853" spans="1:12">
      <c r="A1853" s="524">
        <v>1844</v>
      </c>
      <c r="B1853" s="523"/>
      <c r="C1853" s="523"/>
      <c r="D1853" s="524"/>
      <c r="E1853" s="524"/>
      <c r="F1853" s="524"/>
      <c r="G1853" s="524"/>
      <c r="H1853" s="524"/>
      <c r="I1853" s="524"/>
      <c r="J1853" s="524"/>
      <c r="K1853" s="537"/>
      <c r="L1853" s="537"/>
    </row>
    <row r="1854" spans="1:12">
      <c r="A1854" s="524">
        <v>1845</v>
      </c>
      <c r="B1854" s="481" t="s">
        <v>2938</v>
      </c>
      <c r="C1854" s="473"/>
      <c r="D1854" s="474"/>
      <c r="E1854" s="474"/>
      <c r="F1854" s="474"/>
      <c r="G1854" s="474">
        <f>SUM(G1855,G1899,G1940,G1948,G1956,G1965,G2017,G2067)</f>
        <v>0</v>
      </c>
      <c r="H1854" s="474">
        <f>SUM(H1855,H1899,H1940,H1948,H1956,H1965,H2017,H2067)</f>
        <v>0</v>
      </c>
      <c r="I1854" s="474">
        <f>SUM(I1855,I1899,I1940,I1948,I1956,I1965,I2017,I2067)</f>
        <v>0</v>
      </c>
      <c r="J1854" s="474">
        <f>SUM(J1855,J1899,J1940,J1948,J1956,J1965,J2017,J2067)</f>
        <v>0</v>
      </c>
      <c r="K1854" s="537"/>
      <c r="L1854" s="537"/>
    </row>
    <row r="1855" spans="1:12">
      <c r="A1855" s="524">
        <v>1846</v>
      </c>
      <c r="B1855" s="481" t="s">
        <v>1148</v>
      </c>
      <c r="C1855" s="473"/>
      <c r="D1855" s="474"/>
      <c r="E1855" s="474"/>
      <c r="F1855" s="474"/>
      <c r="G1855" s="474">
        <f>G1856</f>
        <v>0</v>
      </c>
      <c r="H1855" s="474">
        <f>H1856</f>
        <v>0</v>
      </c>
      <c r="I1855" s="474">
        <f>I1856</f>
        <v>0</v>
      </c>
      <c r="J1855" s="474">
        <f>J1856</f>
        <v>0</v>
      </c>
      <c r="K1855" s="537"/>
      <c r="L1855" s="537"/>
    </row>
    <row r="1856" spans="1:12" ht="26.4">
      <c r="A1856" s="524">
        <v>1847</v>
      </c>
      <c r="B1856" s="481" t="s">
        <v>1149</v>
      </c>
      <c r="C1856" s="473"/>
      <c r="D1856" s="474"/>
      <c r="E1856" s="474"/>
      <c r="F1856" s="474"/>
      <c r="G1856" s="474">
        <f>SUM(G1857:G1883)</f>
        <v>0</v>
      </c>
      <c r="H1856" s="474">
        <f t="shared" ref="H1856:J1856" si="0">SUM(H1857:H1883)</f>
        <v>0</v>
      </c>
      <c r="I1856" s="474">
        <f t="shared" si="0"/>
        <v>0</v>
      </c>
      <c r="J1856" s="474">
        <f t="shared" si="0"/>
        <v>0</v>
      </c>
      <c r="K1856" s="537"/>
      <c r="L1856" s="537"/>
    </row>
    <row r="1857" spans="1:12" ht="26.4">
      <c r="A1857" s="524">
        <v>1848</v>
      </c>
      <c r="B1857" s="417" t="s">
        <v>1309</v>
      </c>
      <c r="C1857" s="523" t="s">
        <v>1310</v>
      </c>
      <c r="D1857" s="524" t="s">
        <v>1311</v>
      </c>
      <c r="E1857" s="524" t="s">
        <v>5089</v>
      </c>
      <c r="F1857" s="524" t="s">
        <v>2939</v>
      </c>
      <c r="G1857" s="524"/>
      <c r="H1857" s="524"/>
      <c r="I1857" s="524"/>
      <c r="J1857" s="524"/>
      <c r="K1857" s="689">
        <v>47180</v>
      </c>
      <c r="L1857" s="537"/>
    </row>
    <row r="1858" spans="1:12" ht="52.8">
      <c r="A1858" s="524">
        <v>1849</v>
      </c>
      <c r="B1858" s="414" t="s">
        <v>5090</v>
      </c>
      <c r="C1858" s="523" t="s">
        <v>5091</v>
      </c>
      <c r="D1858" s="524" t="s">
        <v>1316</v>
      </c>
      <c r="E1858" s="524" t="s">
        <v>4602</v>
      </c>
      <c r="F1858" s="524">
        <v>0.04</v>
      </c>
      <c r="G1858" s="524"/>
      <c r="H1858" s="524"/>
      <c r="I1858" s="524"/>
      <c r="J1858" s="524"/>
      <c r="K1858" s="692">
        <v>47839</v>
      </c>
      <c r="L1858" s="537"/>
    </row>
    <row r="1859" spans="1:12" ht="26.4">
      <c r="A1859" s="524">
        <v>1850</v>
      </c>
      <c r="B1859" s="417" t="s">
        <v>3624</v>
      </c>
      <c r="C1859" s="523" t="s">
        <v>3625</v>
      </c>
      <c r="D1859" s="524" t="s">
        <v>3626</v>
      </c>
      <c r="E1859" s="524" t="s">
        <v>4536</v>
      </c>
      <c r="F1859" s="524" t="s">
        <v>3627</v>
      </c>
      <c r="G1859" s="524"/>
      <c r="H1859" s="524"/>
      <c r="I1859" s="524"/>
      <c r="J1859" s="524"/>
      <c r="K1859" s="689">
        <v>46528</v>
      </c>
      <c r="L1859" s="537"/>
    </row>
    <row r="1860" spans="1:12" ht="26.4">
      <c r="A1860" s="524">
        <v>1851</v>
      </c>
      <c r="B1860" s="417" t="s">
        <v>4537</v>
      </c>
      <c r="C1860" s="523" t="s">
        <v>4538</v>
      </c>
      <c r="D1860" s="524" t="s">
        <v>4539</v>
      </c>
      <c r="E1860" s="524" t="s">
        <v>3723</v>
      </c>
      <c r="F1860" s="524" t="s">
        <v>5092</v>
      </c>
      <c r="G1860" s="524"/>
      <c r="H1860" s="524"/>
      <c r="I1860" s="524"/>
      <c r="J1860" s="524"/>
      <c r="K1860" s="689">
        <v>47324</v>
      </c>
      <c r="L1860" s="537"/>
    </row>
    <row r="1861" spans="1:12" ht="26.4">
      <c r="A1861" s="524">
        <v>1852</v>
      </c>
      <c r="B1861" s="417" t="s">
        <v>1317</v>
      </c>
      <c r="C1861" s="523" t="s">
        <v>1318</v>
      </c>
      <c r="D1861" s="524" t="s">
        <v>1319</v>
      </c>
      <c r="E1861" s="524" t="s">
        <v>4540</v>
      </c>
      <c r="F1861" s="524">
        <v>3</v>
      </c>
      <c r="G1861" s="524"/>
      <c r="H1861" s="524"/>
      <c r="I1861" s="524"/>
      <c r="J1861" s="524"/>
      <c r="K1861" s="689">
        <v>47068</v>
      </c>
      <c r="L1861" s="537"/>
    </row>
    <row r="1862" spans="1:12" ht="26.4">
      <c r="A1862" s="524">
        <v>1853</v>
      </c>
      <c r="B1862" s="417" t="s">
        <v>1320</v>
      </c>
      <c r="C1862" s="523" t="s">
        <v>1321</v>
      </c>
      <c r="D1862" s="524" t="s">
        <v>1319</v>
      </c>
      <c r="E1862" s="524" t="s">
        <v>4540</v>
      </c>
      <c r="F1862" s="524">
        <v>3</v>
      </c>
      <c r="G1862" s="524"/>
      <c r="H1862" s="524"/>
      <c r="I1862" s="524"/>
      <c r="J1862" s="524"/>
      <c r="K1862" s="689">
        <v>44778</v>
      </c>
      <c r="L1862" s="537"/>
    </row>
    <row r="1863" spans="1:12" ht="26.4">
      <c r="A1863" s="524">
        <v>1854</v>
      </c>
      <c r="B1863" s="417" t="s">
        <v>1322</v>
      </c>
      <c r="C1863" s="523" t="s">
        <v>4541</v>
      </c>
      <c r="D1863" s="524" t="s">
        <v>4542</v>
      </c>
      <c r="E1863" s="524" t="s">
        <v>4543</v>
      </c>
      <c r="F1863" s="524">
        <v>0.05</v>
      </c>
      <c r="G1863" s="524"/>
      <c r="H1863" s="524"/>
      <c r="I1863" s="524"/>
      <c r="J1863" s="524"/>
      <c r="K1863" s="689">
        <v>47212</v>
      </c>
      <c r="L1863" s="537"/>
    </row>
    <row r="1864" spans="1:12" ht="39.6">
      <c r="A1864" s="524">
        <v>1855</v>
      </c>
      <c r="B1864" s="417" t="s">
        <v>2941</v>
      </c>
      <c r="C1864" s="523" t="s">
        <v>2942</v>
      </c>
      <c r="D1864" s="524" t="s">
        <v>2943</v>
      </c>
      <c r="E1864" s="524" t="s">
        <v>4544</v>
      </c>
      <c r="F1864" s="524">
        <v>1</v>
      </c>
      <c r="G1864" s="524"/>
      <c r="H1864" s="524"/>
      <c r="I1864" s="524"/>
      <c r="J1864" s="524"/>
      <c r="K1864" s="689">
        <v>45128</v>
      </c>
      <c r="L1864" s="537"/>
    </row>
    <row r="1865" spans="1:12" ht="26.4">
      <c r="A1865" s="524">
        <v>1856</v>
      </c>
      <c r="B1865" s="417" t="s">
        <v>4545</v>
      </c>
      <c r="C1865" s="523" t="s">
        <v>4546</v>
      </c>
      <c r="D1865" s="524" t="s">
        <v>4547</v>
      </c>
      <c r="E1865" s="524" t="s">
        <v>4544</v>
      </c>
      <c r="F1865" s="524" t="s">
        <v>4548</v>
      </c>
      <c r="G1865" s="524"/>
      <c r="H1865" s="524"/>
      <c r="I1865" s="524"/>
      <c r="J1865" s="524"/>
      <c r="K1865" s="689">
        <v>46888</v>
      </c>
      <c r="L1865" s="537"/>
    </row>
    <row r="1866" spans="1:12" ht="26.4">
      <c r="A1866" s="524">
        <v>1857</v>
      </c>
      <c r="B1866" s="417" t="s">
        <v>3628</v>
      </c>
      <c r="C1866" s="523" t="s">
        <v>3629</v>
      </c>
      <c r="D1866" s="524" t="s">
        <v>3630</v>
      </c>
      <c r="E1866" s="524" t="s">
        <v>4549</v>
      </c>
      <c r="F1866" s="524">
        <v>1.5</v>
      </c>
      <c r="G1866" s="524"/>
      <c r="H1866" s="524"/>
      <c r="I1866" s="524"/>
      <c r="J1866" s="524"/>
      <c r="K1866" s="689">
        <v>46732</v>
      </c>
      <c r="L1866" s="537"/>
    </row>
    <row r="1867" spans="1:12" ht="118.8">
      <c r="A1867" s="524">
        <v>1858</v>
      </c>
      <c r="B1867" s="417" t="s">
        <v>2944</v>
      </c>
      <c r="C1867" s="523" t="s">
        <v>2945</v>
      </c>
      <c r="D1867" s="524" t="s">
        <v>2946</v>
      </c>
      <c r="E1867" s="524" t="s">
        <v>4550</v>
      </c>
      <c r="F1867" s="524" t="s">
        <v>2947</v>
      </c>
      <c r="G1867" s="524"/>
      <c r="H1867" s="524"/>
      <c r="I1867" s="524"/>
      <c r="J1867" s="524"/>
      <c r="K1867" s="689">
        <v>45097</v>
      </c>
      <c r="L1867" s="537"/>
    </row>
    <row r="1868" spans="1:12" ht="132">
      <c r="A1868" s="524">
        <v>1859</v>
      </c>
      <c r="B1868" s="417" t="s">
        <v>1323</v>
      </c>
      <c r="C1868" s="523" t="s">
        <v>1310</v>
      </c>
      <c r="D1868" s="524" t="s">
        <v>1324</v>
      </c>
      <c r="E1868" s="524" t="s">
        <v>4551</v>
      </c>
      <c r="F1868" s="524" t="s">
        <v>5093</v>
      </c>
      <c r="G1868" s="524"/>
      <c r="H1868" s="524"/>
      <c r="I1868" s="524"/>
      <c r="J1868" s="524"/>
      <c r="K1868" s="689">
        <v>47170</v>
      </c>
      <c r="L1868" s="537"/>
    </row>
    <row r="1869" spans="1:12" ht="79.2">
      <c r="A1869" s="524">
        <v>1860</v>
      </c>
      <c r="B1869" s="417" t="s">
        <v>4552</v>
      </c>
      <c r="C1869" s="779" t="s">
        <v>4553</v>
      </c>
      <c r="D1869" s="524" t="s">
        <v>4554</v>
      </c>
      <c r="E1869" s="524" t="s">
        <v>4555</v>
      </c>
      <c r="F1869" s="524" t="s">
        <v>5094</v>
      </c>
      <c r="G1869" s="524"/>
      <c r="H1869" s="524"/>
      <c r="I1869" s="524"/>
      <c r="J1869" s="524"/>
      <c r="K1869" s="689">
        <v>46903</v>
      </c>
      <c r="L1869" s="537"/>
    </row>
    <row r="1870" spans="1:12" ht="26.4">
      <c r="A1870" s="524">
        <v>1861</v>
      </c>
      <c r="B1870" s="417" t="s">
        <v>3631</v>
      </c>
      <c r="C1870" s="523" t="s">
        <v>3632</v>
      </c>
      <c r="D1870" s="524" t="s">
        <v>3633</v>
      </c>
      <c r="E1870" s="524" t="s">
        <v>4556</v>
      </c>
      <c r="F1870" s="524">
        <v>0.4</v>
      </c>
      <c r="G1870" s="524"/>
      <c r="H1870" s="524"/>
      <c r="I1870" s="524"/>
      <c r="J1870" s="524"/>
      <c r="K1870" s="689">
        <v>46474</v>
      </c>
      <c r="L1870" s="537"/>
    </row>
    <row r="1871" spans="1:12" ht="158.4">
      <c r="A1871" s="524">
        <v>1862</v>
      </c>
      <c r="B1871" s="417" t="s">
        <v>1327</v>
      </c>
      <c r="C1871" s="523" t="s">
        <v>2948</v>
      </c>
      <c r="D1871" s="524" t="s">
        <v>2949</v>
      </c>
      <c r="E1871" s="524" t="s">
        <v>4557</v>
      </c>
      <c r="F1871" s="521" t="s">
        <v>2950</v>
      </c>
      <c r="G1871" s="524"/>
      <c r="H1871" s="524"/>
      <c r="I1871" s="524"/>
      <c r="J1871" s="524"/>
      <c r="K1871" s="689">
        <v>45591</v>
      </c>
      <c r="L1871" s="537"/>
    </row>
    <row r="1872" spans="1:12" ht="158.4">
      <c r="A1872" s="524">
        <v>1863</v>
      </c>
      <c r="B1872" s="417" t="s">
        <v>1329</v>
      </c>
      <c r="C1872" s="523" t="s">
        <v>2951</v>
      </c>
      <c r="D1872" s="524" t="s">
        <v>1328</v>
      </c>
      <c r="E1872" s="524" t="s">
        <v>4557</v>
      </c>
      <c r="F1872" s="524">
        <v>4.0000000000000001E-3</v>
      </c>
      <c r="G1872" s="524"/>
      <c r="H1872" s="524"/>
      <c r="I1872" s="524"/>
      <c r="J1872" s="524"/>
      <c r="K1872" s="689">
        <v>45591</v>
      </c>
      <c r="L1872" s="537"/>
    </row>
    <row r="1873" spans="1:12" ht="26.4">
      <c r="A1873" s="524">
        <v>1864</v>
      </c>
      <c r="B1873" s="417" t="s">
        <v>3634</v>
      </c>
      <c r="C1873" s="523" t="s">
        <v>3635</v>
      </c>
      <c r="D1873" s="524" t="s">
        <v>3636</v>
      </c>
      <c r="E1873" s="524" t="s">
        <v>4556</v>
      </c>
      <c r="F1873" s="524">
        <v>0.2</v>
      </c>
      <c r="G1873" s="524"/>
      <c r="H1873" s="524"/>
      <c r="I1873" s="524"/>
      <c r="J1873" s="524"/>
      <c r="K1873" s="689">
        <v>46474</v>
      </c>
      <c r="L1873" s="537"/>
    </row>
    <row r="1874" spans="1:12" ht="26.4">
      <c r="A1874" s="524">
        <v>1865</v>
      </c>
      <c r="B1874" s="417" t="s">
        <v>2952</v>
      </c>
      <c r="C1874" s="523" t="s">
        <v>2953</v>
      </c>
      <c r="D1874" s="524" t="s">
        <v>1326</v>
      </c>
      <c r="E1874" s="524" t="s">
        <v>4558</v>
      </c>
      <c r="F1874" s="524">
        <v>0.5</v>
      </c>
      <c r="G1874" s="524"/>
      <c r="H1874" s="524"/>
      <c r="I1874" s="524"/>
      <c r="J1874" s="524"/>
      <c r="K1874" s="692">
        <v>45381</v>
      </c>
      <c r="L1874" s="537"/>
    </row>
    <row r="1875" spans="1:12" ht="52.8">
      <c r="A1875" s="524">
        <v>1866</v>
      </c>
      <c r="B1875" s="417" t="s">
        <v>2954</v>
      </c>
      <c r="C1875" s="523" t="s">
        <v>2955</v>
      </c>
      <c r="D1875" s="524" t="s">
        <v>2956</v>
      </c>
      <c r="E1875" s="524" t="s">
        <v>4489</v>
      </c>
      <c r="F1875" s="524" t="s">
        <v>2957</v>
      </c>
      <c r="G1875" s="524"/>
      <c r="H1875" s="524"/>
      <c r="I1875" s="524"/>
      <c r="J1875" s="524"/>
      <c r="K1875" s="689">
        <v>45595</v>
      </c>
      <c r="L1875" s="537"/>
    </row>
    <row r="1876" spans="1:12" ht="26.4">
      <c r="A1876" s="524">
        <v>1867</v>
      </c>
      <c r="B1876" s="417" t="s">
        <v>3637</v>
      </c>
      <c r="C1876" s="523" t="s">
        <v>3638</v>
      </c>
      <c r="D1876" s="524" t="s">
        <v>3639</v>
      </c>
      <c r="E1876" s="524" t="s">
        <v>3723</v>
      </c>
      <c r="F1876" s="524" t="s">
        <v>3640</v>
      </c>
      <c r="G1876" s="524"/>
      <c r="H1876" s="524"/>
      <c r="I1876" s="524"/>
      <c r="J1876" s="524"/>
      <c r="K1876" s="721">
        <v>46419</v>
      </c>
      <c r="L1876" s="537"/>
    </row>
    <row r="1877" spans="1:12" ht="39.6">
      <c r="A1877" s="524">
        <v>1868</v>
      </c>
      <c r="B1877" s="417" t="s">
        <v>4559</v>
      </c>
      <c r="C1877" s="523" t="s">
        <v>4560</v>
      </c>
      <c r="D1877" s="524" t="s">
        <v>4561</v>
      </c>
      <c r="E1877" s="524" t="s">
        <v>4562</v>
      </c>
      <c r="F1877" s="524" t="s">
        <v>4563</v>
      </c>
      <c r="G1877" s="524"/>
      <c r="H1877" s="524"/>
      <c r="I1877" s="524"/>
      <c r="J1877" s="524"/>
      <c r="K1877" s="692">
        <v>47379</v>
      </c>
      <c r="L1877" s="537"/>
    </row>
    <row r="1878" spans="1:12" ht="39.6">
      <c r="A1878" s="524">
        <v>1869</v>
      </c>
      <c r="B1878" s="417" t="s">
        <v>2958</v>
      </c>
      <c r="C1878" s="523" t="s">
        <v>2959</v>
      </c>
      <c r="D1878" s="524" t="s">
        <v>2960</v>
      </c>
      <c r="E1878" s="524" t="s">
        <v>4564</v>
      </c>
      <c r="F1878" s="524" t="s">
        <v>2947</v>
      </c>
      <c r="G1878" s="524"/>
      <c r="H1878" s="524"/>
      <c r="I1878" s="524"/>
      <c r="J1878" s="524"/>
      <c r="K1878" s="721">
        <v>45118</v>
      </c>
      <c r="L1878" s="537"/>
    </row>
    <row r="1879" spans="1:12" ht="39.6">
      <c r="A1879" s="524">
        <v>1870</v>
      </c>
      <c r="B1879" s="417" t="s">
        <v>1150</v>
      </c>
      <c r="C1879" s="523" t="s">
        <v>1151</v>
      </c>
      <c r="D1879" s="524" t="s">
        <v>1330</v>
      </c>
      <c r="E1879" s="524" t="s">
        <v>4565</v>
      </c>
      <c r="F1879" s="524">
        <v>1.5</v>
      </c>
      <c r="G1879" s="524"/>
      <c r="H1879" s="524"/>
      <c r="I1879" s="524"/>
      <c r="J1879" s="524"/>
      <c r="K1879" s="689">
        <v>44949</v>
      </c>
      <c r="L1879" s="537"/>
    </row>
    <row r="1880" spans="1:12" ht="26.4">
      <c r="A1880" s="524">
        <v>1871</v>
      </c>
      <c r="B1880" s="417" t="s">
        <v>1331</v>
      </c>
      <c r="C1880" s="523" t="s">
        <v>1332</v>
      </c>
      <c r="D1880" s="524" t="s">
        <v>1333</v>
      </c>
      <c r="E1880" s="524" t="s">
        <v>4566</v>
      </c>
      <c r="F1880" s="524">
        <v>1</v>
      </c>
      <c r="G1880" s="524"/>
      <c r="H1880" s="524"/>
      <c r="I1880" s="524"/>
      <c r="J1880" s="524"/>
      <c r="K1880" s="692">
        <v>47426</v>
      </c>
      <c r="L1880" s="537"/>
    </row>
    <row r="1881" spans="1:12" ht="26.4">
      <c r="A1881" s="524">
        <v>1872</v>
      </c>
      <c r="B1881" s="417" t="s">
        <v>1334</v>
      </c>
      <c r="C1881" s="523" t="s">
        <v>1335</v>
      </c>
      <c r="D1881" s="524" t="s">
        <v>1333</v>
      </c>
      <c r="E1881" s="524" t="s">
        <v>4566</v>
      </c>
      <c r="F1881" s="524" t="s">
        <v>5095</v>
      </c>
      <c r="G1881" s="524"/>
      <c r="H1881" s="524"/>
      <c r="I1881" s="524"/>
      <c r="J1881" s="524"/>
      <c r="K1881" s="769">
        <v>47456</v>
      </c>
      <c r="L1881" s="537"/>
    </row>
    <row r="1882" spans="1:12" ht="26.4">
      <c r="A1882" s="524">
        <v>1873</v>
      </c>
      <c r="B1882" s="417" t="s">
        <v>1336</v>
      </c>
      <c r="C1882" s="523" t="s">
        <v>1337</v>
      </c>
      <c r="D1882" s="524" t="s">
        <v>1333</v>
      </c>
      <c r="E1882" s="524" t="s">
        <v>4566</v>
      </c>
      <c r="F1882" s="524" t="s">
        <v>5096</v>
      </c>
      <c r="G1882" s="524"/>
      <c r="H1882" s="524"/>
      <c r="I1882" s="524"/>
      <c r="J1882" s="524"/>
      <c r="K1882" s="769">
        <v>47456</v>
      </c>
      <c r="L1882" s="537"/>
    </row>
    <row r="1883" spans="1:12" ht="26.4">
      <c r="A1883" s="524">
        <v>1874</v>
      </c>
      <c r="B1883" s="698" t="s">
        <v>1152</v>
      </c>
      <c r="C1883" s="523"/>
      <c r="D1883" s="524"/>
      <c r="E1883" s="524"/>
      <c r="F1883" s="524"/>
      <c r="G1883" s="474">
        <f>SUM(G1884:G1898)</f>
        <v>0</v>
      </c>
      <c r="H1883" s="474">
        <f>SUM(H1884:H1898)</f>
        <v>0</v>
      </c>
      <c r="I1883" s="474">
        <f>SUM(I1884:I1898)</f>
        <v>0</v>
      </c>
      <c r="J1883" s="474">
        <f>SUM(J1884:J1898)</f>
        <v>0</v>
      </c>
      <c r="K1883" s="537"/>
      <c r="L1883" s="537"/>
    </row>
    <row r="1884" spans="1:12">
      <c r="A1884" s="524">
        <v>1875</v>
      </c>
      <c r="B1884" s="523"/>
      <c r="C1884" s="523"/>
      <c r="D1884" s="524"/>
      <c r="E1884" s="524"/>
      <c r="F1884" s="524"/>
      <c r="G1884" s="524"/>
      <c r="H1884" s="524"/>
      <c r="I1884" s="524"/>
      <c r="J1884" s="524"/>
      <c r="K1884" s="537"/>
      <c r="L1884" s="537"/>
    </row>
    <row r="1885" spans="1:12">
      <c r="A1885" s="524">
        <v>1876</v>
      </c>
      <c r="B1885" s="523"/>
      <c r="C1885" s="523"/>
      <c r="D1885" s="524"/>
      <c r="E1885" s="524"/>
      <c r="F1885" s="524"/>
      <c r="G1885" s="524"/>
      <c r="H1885" s="524"/>
      <c r="I1885" s="524"/>
      <c r="J1885" s="524"/>
      <c r="K1885" s="537"/>
      <c r="L1885" s="537"/>
    </row>
    <row r="1886" spans="1:12">
      <c r="A1886" s="524">
        <v>1877</v>
      </c>
      <c r="B1886" s="523"/>
      <c r="C1886" s="523"/>
      <c r="D1886" s="524"/>
      <c r="E1886" s="524"/>
      <c r="F1886" s="524"/>
      <c r="G1886" s="524"/>
      <c r="H1886" s="524"/>
      <c r="I1886" s="524"/>
      <c r="J1886" s="524"/>
      <c r="K1886" s="537"/>
      <c r="L1886" s="537"/>
    </row>
    <row r="1887" spans="1:12">
      <c r="A1887" s="524">
        <v>1878</v>
      </c>
      <c r="B1887" s="523"/>
      <c r="C1887" s="523"/>
      <c r="D1887" s="524"/>
      <c r="E1887" s="524"/>
      <c r="F1887" s="524"/>
      <c r="G1887" s="524"/>
      <c r="H1887" s="524"/>
      <c r="I1887" s="524"/>
      <c r="J1887" s="524"/>
      <c r="K1887" s="537"/>
      <c r="L1887" s="537"/>
    </row>
    <row r="1888" spans="1:12">
      <c r="A1888" s="524">
        <v>1879</v>
      </c>
      <c r="B1888" s="523"/>
      <c r="C1888" s="523"/>
      <c r="D1888" s="524"/>
      <c r="E1888" s="524"/>
      <c r="F1888" s="524"/>
      <c r="G1888" s="524"/>
      <c r="H1888" s="524"/>
      <c r="I1888" s="524"/>
      <c r="J1888" s="524"/>
      <c r="K1888" s="537"/>
      <c r="L1888" s="537"/>
    </row>
    <row r="1889" spans="1:12">
      <c r="A1889" s="524">
        <v>1880</v>
      </c>
      <c r="B1889" s="523"/>
      <c r="C1889" s="523"/>
      <c r="D1889" s="524"/>
      <c r="E1889" s="524"/>
      <c r="F1889" s="524"/>
      <c r="G1889" s="524"/>
      <c r="H1889" s="524"/>
      <c r="I1889" s="524"/>
      <c r="J1889" s="524"/>
      <c r="K1889" s="537"/>
      <c r="L1889" s="537"/>
    </row>
    <row r="1890" spans="1:12">
      <c r="A1890" s="524">
        <v>1881</v>
      </c>
      <c r="B1890" s="523"/>
      <c r="C1890" s="523"/>
      <c r="D1890" s="524"/>
      <c r="E1890" s="524"/>
      <c r="F1890" s="524"/>
      <c r="G1890" s="524"/>
      <c r="H1890" s="524"/>
      <c r="I1890" s="524"/>
      <c r="J1890" s="524"/>
      <c r="K1890" s="537"/>
      <c r="L1890" s="537"/>
    </row>
    <row r="1891" spans="1:12">
      <c r="A1891" s="524">
        <v>1882</v>
      </c>
      <c r="B1891" s="523"/>
      <c r="C1891" s="523"/>
      <c r="D1891" s="524"/>
      <c r="E1891" s="524"/>
      <c r="F1891" s="524"/>
      <c r="G1891" s="524"/>
      <c r="H1891" s="524"/>
      <c r="I1891" s="524"/>
      <c r="J1891" s="524"/>
      <c r="K1891" s="537"/>
      <c r="L1891" s="537"/>
    </row>
    <row r="1892" spans="1:12">
      <c r="A1892" s="524">
        <v>1883</v>
      </c>
      <c r="B1892" s="523"/>
      <c r="C1892" s="523"/>
      <c r="D1892" s="524"/>
      <c r="E1892" s="524"/>
      <c r="F1892" s="524"/>
      <c r="G1892" s="524"/>
      <c r="H1892" s="524"/>
      <c r="I1892" s="524"/>
      <c r="J1892" s="524"/>
      <c r="K1892" s="537"/>
      <c r="L1892" s="537"/>
    </row>
    <row r="1893" spans="1:12">
      <c r="A1893" s="524">
        <v>1884</v>
      </c>
      <c r="B1893" s="523"/>
      <c r="C1893" s="523"/>
      <c r="D1893" s="524"/>
      <c r="E1893" s="524"/>
      <c r="F1893" s="524"/>
      <c r="G1893" s="524"/>
      <c r="H1893" s="524"/>
      <c r="I1893" s="524"/>
      <c r="J1893" s="524"/>
      <c r="K1893" s="537"/>
      <c r="L1893" s="537"/>
    </row>
    <row r="1894" spans="1:12">
      <c r="A1894" s="524">
        <v>1885</v>
      </c>
      <c r="B1894" s="523"/>
      <c r="C1894" s="523"/>
      <c r="D1894" s="524"/>
      <c r="E1894" s="524"/>
      <c r="F1894" s="524"/>
      <c r="G1894" s="524"/>
      <c r="H1894" s="524"/>
      <c r="I1894" s="524"/>
      <c r="J1894" s="524"/>
      <c r="K1894" s="537"/>
      <c r="L1894" s="537"/>
    </row>
    <row r="1895" spans="1:12">
      <c r="A1895" s="524">
        <v>1886</v>
      </c>
      <c r="B1895" s="523"/>
      <c r="C1895" s="523"/>
      <c r="D1895" s="524"/>
      <c r="E1895" s="524"/>
      <c r="F1895" s="524"/>
      <c r="G1895" s="524"/>
      <c r="H1895" s="524"/>
      <c r="I1895" s="524"/>
      <c r="J1895" s="524"/>
      <c r="K1895" s="537"/>
      <c r="L1895" s="537"/>
    </row>
    <row r="1896" spans="1:12">
      <c r="A1896" s="524">
        <v>1887</v>
      </c>
      <c r="B1896" s="523"/>
      <c r="C1896" s="523"/>
      <c r="D1896" s="524"/>
      <c r="E1896" s="524"/>
      <c r="F1896" s="524"/>
      <c r="G1896" s="524"/>
      <c r="H1896" s="524"/>
      <c r="I1896" s="524"/>
      <c r="J1896" s="524"/>
      <c r="K1896" s="537"/>
      <c r="L1896" s="537"/>
    </row>
    <row r="1897" spans="1:12">
      <c r="A1897" s="524">
        <v>1888</v>
      </c>
      <c r="B1897" s="523"/>
      <c r="C1897" s="523"/>
      <c r="D1897" s="524"/>
      <c r="E1897" s="524"/>
      <c r="F1897" s="524"/>
      <c r="G1897" s="524"/>
      <c r="H1897" s="524"/>
      <c r="I1897" s="524"/>
      <c r="J1897" s="524"/>
      <c r="K1897" s="537"/>
      <c r="L1897" s="537"/>
    </row>
    <row r="1898" spans="1:12">
      <c r="A1898" s="524">
        <v>1889</v>
      </c>
      <c r="B1898" s="523"/>
      <c r="C1898" s="523"/>
      <c r="D1898" s="524"/>
      <c r="E1898" s="524"/>
      <c r="F1898" s="524"/>
      <c r="G1898" s="524"/>
      <c r="H1898" s="524"/>
      <c r="I1898" s="524"/>
      <c r="J1898" s="524"/>
      <c r="K1898" s="537"/>
      <c r="L1898" s="537"/>
    </row>
    <row r="1899" spans="1:12" ht="26.4">
      <c r="A1899" s="524">
        <v>1890</v>
      </c>
      <c r="B1899" s="481" t="s">
        <v>1338</v>
      </c>
      <c r="C1899" s="473"/>
      <c r="D1899" s="474"/>
      <c r="E1899" s="474"/>
      <c r="F1899" s="474"/>
      <c r="G1899" s="474">
        <f>SUM(G1900:G1923)</f>
        <v>0</v>
      </c>
      <c r="H1899" s="474">
        <f>SUM(H1900:H1923)</f>
        <v>0</v>
      </c>
      <c r="I1899" s="474">
        <f>SUM(I1900:I1923)</f>
        <v>0</v>
      </c>
      <c r="J1899" s="474">
        <f>SUM(J1900:J1923)</f>
        <v>0</v>
      </c>
      <c r="K1899" s="537"/>
      <c r="L1899" s="537"/>
    </row>
    <row r="1900" spans="1:12" ht="26.4">
      <c r="A1900" s="524">
        <v>1891</v>
      </c>
      <c r="B1900" s="414" t="s">
        <v>3298</v>
      </c>
      <c r="C1900" s="523" t="s">
        <v>1352</v>
      </c>
      <c r="D1900" s="524" t="s">
        <v>2962</v>
      </c>
      <c r="E1900" s="524" t="s">
        <v>3723</v>
      </c>
      <c r="F1900" s="524" t="s">
        <v>2484</v>
      </c>
      <c r="G1900" s="524"/>
      <c r="H1900" s="524"/>
      <c r="I1900" s="524"/>
      <c r="J1900" s="524"/>
      <c r="K1900" s="689">
        <v>46220</v>
      </c>
      <c r="L1900" s="537"/>
    </row>
    <row r="1901" spans="1:12">
      <c r="A1901" s="524">
        <v>1892</v>
      </c>
      <c r="B1901" s="417" t="s">
        <v>4567</v>
      </c>
      <c r="C1901" s="522" t="s">
        <v>4568</v>
      </c>
      <c r="D1901" s="524" t="s">
        <v>3300</v>
      </c>
      <c r="E1901" s="524" t="s">
        <v>4569</v>
      </c>
      <c r="F1901" s="524">
        <v>3</v>
      </c>
      <c r="G1901" s="524"/>
      <c r="H1901" s="524"/>
      <c r="I1901" s="524"/>
      <c r="J1901" s="524"/>
      <c r="K1901" s="689">
        <v>46943</v>
      </c>
      <c r="L1901" s="537"/>
    </row>
    <row r="1902" spans="1:12" ht="39.6">
      <c r="A1902" s="524">
        <v>1893</v>
      </c>
      <c r="B1902" s="417" t="s">
        <v>1340</v>
      </c>
      <c r="C1902" s="523" t="s">
        <v>1341</v>
      </c>
      <c r="D1902" s="524" t="s">
        <v>1339</v>
      </c>
      <c r="E1902" s="524" t="s">
        <v>4571</v>
      </c>
      <c r="F1902" s="524">
        <v>1</v>
      </c>
      <c r="G1902" s="524"/>
      <c r="H1902" s="524"/>
      <c r="I1902" s="524"/>
      <c r="J1902" s="524"/>
      <c r="K1902" s="706">
        <v>47804</v>
      </c>
      <c r="L1902" s="537"/>
    </row>
    <row r="1903" spans="1:12">
      <c r="A1903" s="524">
        <v>1894</v>
      </c>
      <c r="B1903" s="414" t="s">
        <v>1342</v>
      </c>
      <c r="C1903" s="523" t="s">
        <v>1343</v>
      </c>
      <c r="D1903" s="524" t="s">
        <v>1344</v>
      </c>
      <c r="E1903" s="524" t="s">
        <v>3709</v>
      </c>
      <c r="F1903" s="524">
        <v>0.5</v>
      </c>
      <c r="G1903" s="524"/>
      <c r="H1903" s="524"/>
      <c r="I1903" s="524"/>
      <c r="J1903" s="524"/>
      <c r="K1903" s="706">
        <v>46012</v>
      </c>
      <c r="L1903" s="537"/>
    </row>
    <row r="1904" spans="1:12">
      <c r="A1904" s="524">
        <v>1895</v>
      </c>
      <c r="B1904" s="417" t="s">
        <v>5097</v>
      </c>
      <c r="C1904" s="523" t="s">
        <v>3299</v>
      </c>
      <c r="D1904" s="524" t="s">
        <v>3300</v>
      </c>
      <c r="E1904" s="524" t="s">
        <v>4572</v>
      </c>
      <c r="F1904" s="524">
        <v>0.05</v>
      </c>
      <c r="G1904" s="524"/>
      <c r="H1904" s="524"/>
      <c r="I1904" s="524"/>
      <c r="J1904" s="524"/>
      <c r="K1904" s="692">
        <v>46165</v>
      </c>
      <c r="L1904" s="537"/>
    </row>
    <row r="1905" spans="1:12" ht="26.4">
      <c r="A1905" s="524">
        <v>1896</v>
      </c>
      <c r="B1905" s="417" t="s">
        <v>4573</v>
      </c>
      <c r="C1905" s="523" t="s">
        <v>4574</v>
      </c>
      <c r="D1905" s="524" t="s">
        <v>4575</v>
      </c>
      <c r="E1905" s="524" t="s">
        <v>4576</v>
      </c>
      <c r="F1905" s="524">
        <v>3</v>
      </c>
      <c r="G1905" s="524"/>
      <c r="H1905" s="524"/>
      <c r="I1905" s="524"/>
      <c r="J1905" s="524"/>
      <c r="K1905" s="689">
        <v>47170</v>
      </c>
      <c r="L1905" s="537"/>
    </row>
    <row r="1906" spans="1:12">
      <c r="A1906" s="524">
        <v>1897</v>
      </c>
      <c r="B1906" s="414" t="s">
        <v>4577</v>
      </c>
      <c r="C1906" s="523" t="s">
        <v>1343</v>
      </c>
      <c r="D1906" s="524" t="s">
        <v>2962</v>
      </c>
      <c r="E1906" s="524" t="s">
        <v>4578</v>
      </c>
      <c r="F1906" s="524">
        <v>0.6</v>
      </c>
      <c r="G1906" s="524"/>
      <c r="H1906" s="524"/>
      <c r="I1906" s="524"/>
      <c r="J1906" s="524"/>
      <c r="K1906" s="689">
        <v>47201</v>
      </c>
      <c r="L1906" s="537"/>
    </row>
    <row r="1907" spans="1:12">
      <c r="A1907" s="524">
        <v>1898</v>
      </c>
      <c r="B1907" s="414" t="s">
        <v>2961</v>
      </c>
      <c r="C1907" s="523" t="s">
        <v>1207</v>
      </c>
      <c r="D1907" s="524" t="s">
        <v>2962</v>
      </c>
      <c r="E1907" s="524" t="s">
        <v>3888</v>
      </c>
      <c r="F1907" s="524">
        <v>0.4</v>
      </c>
      <c r="G1907" s="524"/>
      <c r="H1907" s="524"/>
      <c r="I1907" s="524"/>
      <c r="J1907" s="524"/>
      <c r="K1907" s="689">
        <v>45090</v>
      </c>
      <c r="L1907" s="537"/>
    </row>
    <row r="1908" spans="1:12" ht="39.6">
      <c r="A1908" s="524">
        <v>1899</v>
      </c>
      <c r="B1908" s="417" t="s">
        <v>3641</v>
      </c>
      <c r="C1908" s="523" t="s">
        <v>3642</v>
      </c>
      <c r="D1908" s="524" t="s">
        <v>3643</v>
      </c>
      <c r="E1908" s="524" t="s">
        <v>4579</v>
      </c>
      <c r="F1908" s="524">
        <v>3</v>
      </c>
      <c r="G1908" s="524"/>
      <c r="H1908" s="524"/>
      <c r="I1908" s="524"/>
      <c r="J1908" s="524"/>
      <c r="K1908" s="689">
        <v>46510</v>
      </c>
      <c r="L1908" s="537"/>
    </row>
    <row r="1909" spans="1:12" ht="39.6">
      <c r="A1909" s="524">
        <v>1900</v>
      </c>
      <c r="B1909" s="417" t="s">
        <v>1348</v>
      </c>
      <c r="C1909" s="523" t="s">
        <v>1349</v>
      </c>
      <c r="D1909" s="524" t="s">
        <v>1346</v>
      </c>
      <c r="E1909" s="524" t="s">
        <v>4580</v>
      </c>
      <c r="F1909" s="524">
        <v>1</v>
      </c>
      <c r="G1909" s="524"/>
      <c r="H1909" s="524"/>
      <c r="I1909" s="524"/>
      <c r="J1909" s="524"/>
      <c r="K1909" s="706">
        <v>47826</v>
      </c>
      <c r="L1909" s="537"/>
    </row>
    <row r="1910" spans="1:12" ht="39.6">
      <c r="A1910" s="524">
        <v>1901</v>
      </c>
      <c r="B1910" s="417" t="s">
        <v>1350</v>
      </c>
      <c r="C1910" s="523" t="s">
        <v>1347</v>
      </c>
      <c r="D1910" s="524" t="s">
        <v>1346</v>
      </c>
      <c r="E1910" s="524" t="s">
        <v>4580</v>
      </c>
      <c r="F1910" s="524">
        <v>1</v>
      </c>
      <c r="G1910" s="524"/>
      <c r="H1910" s="524"/>
      <c r="I1910" s="524"/>
      <c r="J1910" s="524"/>
      <c r="K1910" s="689">
        <v>47830</v>
      </c>
      <c r="L1910" s="537"/>
    </row>
    <row r="1911" spans="1:12" ht="26.4">
      <c r="A1911" s="524">
        <v>1902</v>
      </c>
      <c r="B1911" s="417" t="s">
        <v>3644</v>
      </c>
      <c r="C1911" s="523" t="s">
        <v>3645</v>
      </c>
      <c r="D1911" s="524" t="s">
        <v>3646</v>
      </c>
      <c r="E1911" s="524" t="s">
        <v>4570</v>
      </c>
      <c r="F1911" s="757" t="s">
        <v>2607</v>
      </c>
      <c r="G1911" s="524"/>
      <c r="H1911" s="524"/>
      <c r="I1911" s="524"/>
      <c r="J1911" s="524"/>
      <c r="K1911" s="689">
        <v>46689</v>
      </c>
      <c r="L1911" s="537"/>
    </row>
    <row r="1912" spans="1:12">
      <c r="A1912" s="524">
        <v>1903</v>
      </c>
      <c r="B1912" s="417" t="s">
        <v>5098</v>
      </c>
      <c r="C1912" s="523" t="s">
        <v>607</v>
      </c>
      <c r="D1912" s="524" t="s">
        <v>5099</v>
      </c>
      <c r="E1912" s="766" t="s">
        <v>3776</v>
      </c>
      <c r="F1912" s="757" t="s">
        <v>2533</v>
      </c>
      <c r="G1912" s="524"/>
      <c r="H1912" s="524"/>
      <c r="I1912" s="524"/>
      <c r="J1912" s="524"/>
      <c r="K1912" s="689">
        <v>47615</v>
      </c>
      <c r="L1912" s="537"/>
    </row>
    <row r="1913" spans="1:12" ht="26.4">
      <c r="A1913" s="524">
        <v>1904</v>
      </c>
      <c r="B1913" s="417" t="s">
        <v>4581</v>
      </c>
      <c r="C1913" s="522" t="s">
        <v>1343</v>
      </c>
      <c r="D1913" s="524" t="s">
        <v>2962</v>
      </c>
      <c r="E1913" s="524" t="s">
        <v>3736</v>
      </c>
      <c r="F1913" s="524">
        <v>0.75</v>
      </c>
      <c r="G1913" s="524"/>
      <c r="H1913" s="524"/>
      <c r="I1913" s="524"/>
      <c r="J1913" s="524"/>
      <c r="K1913" s="689">
        <v>47020</v>
      </c>
      <c r="L1913" s="537"/>
    </row>
    <row r="1914" spans="1:12" ht="26.4">
      <c r="A1914" s="524">
        <v>1905</v>
      </c>
      <c r="B1914" s="525" t="s">
        <v>2963</v>
      </c>
      <c r="C1914" s="523" t="s">
        <v>2964</v>
      </c>
      <c r="D1914" s="524" t="s">
        <v>2965</v>
      </c>
      <c r="E1914" s="524" t="s">
        <v>4570</v>
      </c>
      <c r="F1914" s="526" t="s">
        <v>2607</v>
      </c>
      <c r="G1914" s="524"/>
      <c r="H1914" s="524"/>
      <c r="I1914" s="524"/>
      <c r="J1914" s="524"/>
      <c r="K1914" s="692">
        <v>45557</v>
      </c>
      <c r="L1914" s="537"/>
    </row>
    <row r="1915" spans="1:12" ht="27">
      <c r="A1915" s="524">
        <v>1906</v>
      </c>
      <c r="B1915" s="525" t="s">
        <v>5100</v>
      </c>
      <c r="C1915" s="523" t="s">
        <v>3977</v>
      </c>
      <c r="D1915" s="524" t="s">
        <v>3978</v>
      </c>
      <c r="E1915" s="524" t="s">
        <v>3776</v>
      </c>
      <c r="F1915" s="782" t="s">
        <v>5101</v>
      </c>
      <c r="G1915" s="524"/>
      <c r="H1915" s="524"/>
      <c r="I1915" s="524"/>
      <c r="J1915" s="524"/>
      <c r="K1915" s="689">
        <v>47322</v>
      </c>
      <c r="L1915" s="537"/>
    </row>
    <row r="1916" spans="1:12">
      <c r="A1916" s="524">
        <v>1907</v>
      </c>
      <c r="B1916" s="414" t="s">
        <v>4582</v>
      </c>
      <c r="C1916" s="522" t="s">
        <v>1343</v>
      </c>
      <c r="D1916" s="524" t="s">
        <v>2962</v>
      </c>
      <c r="E1916" s="524" t="s">
        <v>4057</v>
      </c>
      <c r="F1916" s="524">
        <v>0.75</v>
      </c>
      <c r="G1916" s="524"/>
      <c r="H1916" s="524"/>
      <c r="I1916" s="524"/>
      <c r="J1916" s="524"/>
      <c r="K1916" s="706">
        <v>47035</v>
      </c>
      <c r="L1916" s="537"/>
    </row>
    <row r="1917" spans="1:12" ht="26.4">
      <c r="A1917" s="524">
        <v>1908</v>
      </c>
      <c r="B1917" s="417" t="s">
        <v>2966</v>
      </c>
      <c r="C1917" s="523" t="s">
        <v>598</v>
      </c>
      <c r="D1917" s="524" t="s">
        <v>1353</v>
      </c>
      <c r="E1917" s="524" t="s">
        <v>4583</v>
      </c>
      <c r="F1917" s="524">
        <v>0.2</v>
      </c>
      <c r="G1917" s="524"/>
      <c r="H1917" s="524"/>
      <c r="I1917" s="524"/>
      <c r="J1917" s="524"/>
      <c r="K1917" s="689">
        <v>45277</v>
      </c>
      <c r="L1917" s="537"/>
    </row>
    <row r="1918" spans="1:12" ht="39.6">
      <c r="A1918" s="524">
        <v>1909</v>
      </c>
      <c r="B1918" s="417" t="s">
        <v>3647</v>
      </c>
      <c r="C1918" s="522" t="s">
        <v>1352</v>
      </c>
      <c r="D1918" s="524" t="s">
        <v>1358</v>
      </c>
      <c r="E1918" s="524" t="s">
        <v>4071</v>
      </c>
      <c r="F1918" s="524" t="s">
        <v>4584</v>
      </c>
      <c r="G1918" s="524"/>
      <c r="H1918" s="524"/>
      <c r="I1918" s="524"/>
      <c r="J1918" s="524"/>
      <c r="K1918" s="689">
        <v>46399</v>
      </c>
      <c r="L1918" s="537"/>
    </row>
    <row r="1919" spans="1:12" ht="26.4">
      <c r="A1919" s="524">
        <v>1910</v>
      </c>
      <c r="B1919" s="417" t="s">
        <v>1351</v>
      </c>
      <c r="C1919" s="523" t="s">
        <v>1352</v>
      </c>
      <c r="D1919" s="524" t="s">
        <v>1353</v>
      </c>
      <c r="E1919" s="524" t="s">
        <v>4583</v>
      </c>
      <c r="F1919" s="524" t="s">
        <v>2967</v>
      </c>
      <c r="G1919" s="524"/>
      <c r="H1919" s="524"/>
      <c r="I1919" s="524"/>
      <c r="J1919" s="524"/>
      <c r="K1919" s="689">
        <v>45277</v>
      </c>
      <c r="L1919" s="537"/>
    </row>
    <row r="1920" spans="1:12" ht="26.4">
      <c r="A1920" s="524">
        <v>1911</v>
      </c>
      <c r="B1920" s="417" t="s">
        <v>1354</v>
      </c>
      <c r="C1920" s="523" t="s">
        <v>598</v>
      </c>
      <c r="D1920" s="524" t="s">
        <v>1353</v>
      </c>
      <c r="E1920" s="524" t="s">
        <v>4583</v>
      </c>
      <c r="F1920" s="524" t="s">
        <v>2241</v>
      </c>
      <c r="G1920" s="524"/>
      <c r="H1920" s="524"/>
      <c r="I1920" s="524"/>
      <c r="J1920" s="524"/>
      <c r="K1920" s="689">
        <v>45277</v>
      </c>
      <c r="L1920" s="537"/>
    </row>
    <row r="1921" spans="1:12" ht="39.6">
      <c r="A1921" s="524">
        <v>1912</v>
      </c>
      <c r="B1921" s="417" t="s">
        <v>1354</v>
      </c>
      <c r="C1921" s="522" t="s">
        <v>347</v>
      </c>
      <c r="D1921" s="524" t="s">
        <v>1353</v>
      </c>
      <c r="E1921" s="524" t="s">
        <v>4585</v>
      </c>
      <c r="F1921" s="524">
        <v>0.02</v>
      </c>
      <c r="G1921" s="524"/>
      <c r="H1921" s="524"/>
      <c r="I1921" s="524"/>
      <c r="J1921" s="524"/>
      <c r="K1921" s="689">
        <v>45465</v>
      </c>
      <c r="L1921" s="537"/>
    </row>
    <row r="1922" spans="1:12">
      <c r="A1922" s="524">
        <v>1913</v>
      </c>
      <c r="B1922" s="414" t="s">
        <v>5102</v>
      </c>
      <c r="C1922" s="523" t="s">
        <v>1343</v>
      </c>
      <c r="D1922" s="524" t="s">
        <v>2962</v>
      </c>
      <c r="E1922" s="524" t="s">
        <v>4043</v>
      </c>
      <c r="F1922" s="524">
        <v>0.75</v>
      </c>
      <c r="G1922" s="524"/>
      <c r="H1922" s="524"/>
      <c r="I1922" s="524"/>
      <c r="J1922" s="524"/>
      <c r="K1922" s="689">
        <v>47833</v>
      </c>
      <c r="L1922" s="537"/>
    </row>
    <row r="1923" spans="1:12" ht="26.4">
      <c r="A1923" s="524">
        <v>1914</v>
      </c>
      <c r="B1923" s="698" t="s">
        <v>1355</v>
      </c>
      <c r="C1923" s="523"/>
      <c r="D1923" s="524"/>
      <c r="E1923" s="524"/>
      <c r="F1923" s="524"/>
      <c r="G1923" s="474">
        <f>SUM(G1924:G1939)</f>
        <v>0</v>
      </c>
      <c r="H1923" s="474">
        <f>SUM(H1924:H1939)</f>
        <v>0</v>
      </c>
      <c r="I1923" s="474">
        <f>SUM(I1924:I1939)</f>
        <v>0</v>
      </c>
      <c r="J1923" s="474">
        <f>SUM(J1924:J1939)</f>
        <v>0</v>
      </c>
      <c r="K1923" s="537"/>
      <c r="L1923" s="537"/>
    </row>
    <row r="1924" spans="1:12">
      <c r="A1924" s="524">
        <v>1915</v>
      </c>
      <c r="B1924" s="523"/>
      <c r="C1924" s="523"/>
      <c r="D1924" s="524"/>
      <c r="E1924" s="524"/>
      <c r="F1924" s="524"/>
      <c r="G1924" s="524"/>
      <c r="H1924" s="524"/>
      <c r="I1924" s="524"/>
      <c r="J1924" s="524"/>
      <c r="K1924" s="689"/>
      <c r="L1924" s="537"/>
    </row>
    <row r="1925" spans="1:12">
      <c r="A1925" s="524">
        <v>1916</v>
      </c>
      <c r="B1925" s="783"/>
      <c r="C1925" s="783"/>
      <c r="D1925" s="784"/>
      <c r="E1925" s="784"/>
      <c r="F1925" s="784"/>
      <c r="G1925" s="524"/>
      <c r="H1925" s="524"/>
      <c r="I1925" s="524"/>
      <c r="J1925" s="524"/>
      <c r="K1925" s="537"/>
      <c r="L1925" s="537"/>
    </row>
    <row r="1926" spans="1:12">
      <c r="A1926" s="524">
        <v>1917</v>
      </c>
      <c r="B1926" s="783"/>
      <c r="C1926" s="783"/>
      <c r="D1926" s="784"/>
      <c r="E1926" s="784"/>
      <c r="F1926" s="784"/>
      <c r="G1926" s="524"/>
      <c r="H1926" s="524"/>
      <c r="I1926" s="524"/>
      <c r="J1926" s="524"/>
      <c r="K1926" s="537"/>
      <c r="L1926" s="537"/>
    </row>
    <row r="1927" spans="1:12">
      <c r="A1927" s="524">
        <v>1918</v>
      </c>
      <c r="B1927" s="783"/>
      <c r="C1927" s="783"/>
      <c r="D1927" s="784"/>
      <c r="E1927" s="784"/>
      <c r="F1927" s="784"/>
      <c r="G1927" s="524"/>
      <c r="H1927" s="524"/>
      <c r="I1927" s="524"/>
      <c r="J1927" s="524"/>
      <c r="K1927" s="537"/>
      <c r="L1927" s="537"/>
    </row>
    <row r="1928" spans="1:12">
      <c r="A1928" s="524">
        <v>1919</v>
      </c>
      <c r="B1928" s="783"/>
      <c r="C1928" s="783"/>
      <c r="D1928" s="784"/>
      <c r="E1928" s="784"/>
      <c r="F1928" s="784"/>
      <c r="G1928" s="524"/>
      <c r="H1928" s="524"/>
      <c r="I1928" s="524"/>
      <c r="J1928" s="524"/>
      <c r="K1928" s="537"/>
      <c r="L1928" s="537"/>
    </row>
    <row r="1929" spans="1:12">
      <c r="A1929" s="524">
        <v>1920</v>
      </c>
      <c r="B1929" s="783"/>
      <c r="C1929" s="783"/>
      <c r="D1929" s="784"/>
      <c r="E1929" s="784"/>
      <c r="F1929" s="784"/>
      <c r="G1929" s="524"/>
      <c r="H1929" s="524"/>
      <c r="I1929" s="524"/>
      <c r="J1929" s="524"/>
      <c r="K1929" s="537"/>
      <c r="L1929" s="537"/>
    </row>
    <row r="1930" spans="1:12">
      <c r="A1930" s="524">
        <v>1921</v>
      </c>
      <c r="B1930" s="783"/>
      <c r="C1930" s="783"/>
      <c r="D1930" s="784"/>
      <c r="E1930" s="784"/>
      <c r="F1930" s="784"/>
      <c r="G1930" s="524"/>
      <c r="H1930" s="524"/>
      <c r="I1930" s="524"/>
      <c r="J1930" s="524"/>
      <c r="K1930" s="537"/>
      <c r="L1930" s="537"/>
    </row>
    <row r="1931" spans="1:12">
      <c r="A1931" s="524">
        <v>1922</v>
      </c>
      <c r="B1931" s="783"/>
      <c r="C1931" s="783"/>
      <c r="D1931" s="784"/>
      <c r="E1931" s="784"/>
      <c r="F1931" s="784"/>
      <c r="G1931" s="524"/>
      <c r="H1931" s="524"/>
      <c r="I1931" s="524"/>
      <c r="J1931" s="524"/>
      <c r="K1931" s="537"/>
      <c r="L1931" s="537"/>
    </row>
    <row r="1932" spans="1:12">
      <c r="A1932" s="524">
        <v>1923</v>
      </c>
      <c r="B1932" s="783"/>
      <c r="C1932" s="783"/>
      <c r="D1932" s="784"/>
      <c r="E1932" s="784"/>
      <c r="F1932" s="784"/>
      <c r="G1932" s="524"/>
      <c r="H1932" s="524"/>
      <c r="I1932" s="524"/>
      <c r="J1932" s="524"/>
      <c r="K1932" s="537"/>
      <c r="L1932" s="537"/>
    </row>
    <row r="1933" spans="1:12">
      <c r="A1933" s="524">
        <v>1924</v>
      </c>
      <c r="B1933" s="783"/>
      <c r="C1933" s="783"/>
      <c r="D1933" s="784"/>
      <c r="E1933" s="784"/>
      <c r="F1933" s="784"/>
      <c r="G1933" s="524"/>
      <c r="H1933" s="524"/>
      <c r="I1933" s="524"/>
      <c r="J1933" s="524"/>
      <c r="K1933" s="537"/>
      <c r="L1933" s="537"/>
    </row>
    <row r="1934" spans="1:12">
      <c r="A1934" s="524">
        <v>1925</v>
      </c>
      <c r="B1934" s="783"/>
      <c r="C1934" s="783"/>
      <c r="D1934" s="784"/>
      <c r="E1934" s="784"/>
      <c r="F1934" s="784"/>
      <c r="G1934" s="524"/>
      <c r="H1934" s="524"/>
      <c r="I1934" s="524"/>
      <c r="J1934" s="524"/>
      <c r="K1934" s="537"/>
      <c r="L1934" s="537"/>
    </row>
    <row r="1935" spans="1:12">
      <c r="A1935" s="524">
        <v>1926</v>
      </c>
      <c r="B1935" s="783"/>
      <c r="C1935" s="783"/>
      <c r="D1935" s="784"/>
      <c r="E1935" s="784"/>
      <c r="F1935" s="784"/>
      <c r="G1935" s="524"/>
      <c r="H1935" s="524"/>
      <c r="I1935" s="524"/>
      <c r="J1935" s="524"/>
      <c r="K1935" s="537"/>
      <c r="L1935" s="537"/>
    </row>
    <row r="1936" spans="1:12">
      <c r="A1936" s="524">
        <v>1927</v>
      </c>
      <c r="B1936" s="783"/>
      <c r="C1936" s="783"/>
      <c r="D1936" s="784"/>
      <c r="E1936" s="784"/>
      <c r="F1936" s="784"/>
      <c r="G1936" s="524"/>
      <c r="H1936" s="524"/>
      <c r="I1936" s="524"/>
      <c r="J1936" s="524"/>
      <c r="K1936" s="537"/>
      <c r="L1936" s="537"/>
    </row>
    <row r="1937" spans="1:12">
      <c r="A1937" s="524">
        <v>1928</v>
      </c>
      <c r="B1937" s="783"/>
      <c r="C1937" s="783"/>
      <c r="D1937" s="784"/>
      <c r="E1937" s="784"/>
      <c r="F1937" s="784"/>
      <c r="G1937" s="524"/>
      <c r="H1937" s="524"/>
      <c r="I1937" s="524"/>
      <c r="J1937" s="524"/>
      <c r="K1937" s="537"/>
      <c r="L1937" s="537"/>
    </row>
    <row r="1938" spans="1:12">
      <c r="A1938" s="524">
        <v>1929</v>
      </c>
      <c r="B1938" s="783"/>
      <c r="C1938" s="783"/>
      <c r="D1938" s="784"/>
      <c r="E1938" s="784"/>
      <c r="F1938" s="784"/>
      <c r="G1938" s="524"/>
      <c r="H1938" s="524"/>
      <c r="I1938" s="524"/>
      <c r="J1938" s="524"/>
      <c r="K1938" s="537"/>
      <c r="L1938" s="537"/>
    </row>
    <row r="1939" spans="1:12">
      <c r="A1939" s="524">
        <v>1930</v>
      </c>
      <c r="B1939" s="783"/>
      <c r="C1939" s="783"/>
      <c r="D1939" s="784"/>
      <c r="E1939" s="784"/>
      <c r="F1939" s="784"/>
      <c r="G1939" s="524"/>
      <c r="H1939" s="524"/>
      <c r="I1939" s="524"/>
      <c r="J1939" s="524"/>
      <c r="K1939" s="537"/>
      <c r="L1939" s="537"/>
    </row>
    <row r="1940" spans="1:12">
      <c r="A1940" s="524">
        <v>1931</v>
      </c>
      <c r="B1940" s="527" t="s">
        <v>2968</v>
      </c>
      <c r="C1940" s="528"/>
      <c r="D1940" s="529"/>
      <c r="E1940" s="529"/>
      <c r="F1940" s="529"/>
      <c r="G1940" s="474">
        <f>SUM(G1941:G1942)</f>
        <v>0</v>
      </c>
      <c r="H1940" s="474">
        <f>SUM(H1941:H1942)</f>
        <v>0</v>
      </c>
      <c r="I1940" s="474">
        <f>SUM(I1941:I1942)</f>
        <v>0</v>
      </c>
      <c r="J1940" s="474">
        <f>SUM(J1941:J1942)</f>
        <v>0</v>
      </c>
      <c r="K1940" s="537"/>
      <c r="L1940" s="537"/>
    </row>
    <row r="1941" spans="1:12" ht="40.200000000000003">
      <c r="A1941" s="524">
        <v>1932</v>
      </c>
      <c r="B1941" s="530" t="s">
        <v>2969</v>
      </c>
      <c r="C1941" s="783" t="s">
        <v>2970</v>
      </c>
      <c r="D1941" s="784" t="s">
        <v>2971</v>
      </c>
      <c r="E1941" s="784" t="s">
        <v>4586</v>
      </c>
      <c r="F1941" s="784" t="s">
        <v>2972</v>
      </c>
      <c r="G1941" s="524"/>
      <c r="H1941" s="524"/>
      <c r="I1941" s="524"/>
      <c r="J1941" s="524"/>
      <c r="K1941" s="689">
        <v>44949</v>
      </c>
      <c r="L1941" s="537"/>
    </row>
    <row r="1942" spans="1:12" ht="27">
      <c r="A1942" s="524">
        <v>1933</v>
      </c>
      <c r="B1942" s="785" t="s">
        <v>2973</v>
      </c>
      <c r="C1942" s="783"/>
      <c r="D1942" s="784"/>
      <c r="E1942" s="784"/>
      <c r="F1942" s="784"/>
      <c r="G1942" s="474">
        <f>SUM(G1943:G1947)</f>
        <v>0</v>
      </c>
      <c r="H1942" s="474">
        <f>SUM(H1943:H1947)</f>
        <v>0</v>
      </c>
      <c r="I1942" s="474">
        <f>SUM(I1943:I1947)</f>
        <v>0</v>
      </c>
      <c r="J1942" s="474">
        <f>SUM(J1943:J1947)</f>
        <v>0</v>
      </c>
      <c r="K1942" s="537"/>
      <c r="L1942" s="537"/>
    </row>
    <row r="1943" spans="1:12">
      <c r="A1943" s="524">
        <v>1934</v>
      </c>
      <c r="B1943" s="785"/>
      <c r="C1943" s="783"/>
      <c r="D1943" s="784"/>
      <c r="E1943" s="784"/>
      <c r="F1943" s="784"/>
      <c r="G1943" s="524"/>
      <c r="H1943" s="524"/>
      <c r="I1943" s="524"/>
      <c r="J1943" s="524"/>
      <c r="K1943" s="537"/>
      <c r="L1943" s="537"/>
    </row>
    <row r="1944" spans="1:12">
      <c r="A1944" s="524">
        <v>1935</v>
      </c>
      <c r="B1944" s="785"/>
      <c r="C1944" s="783"/>
      <c r="D1944" s="784"/>
      <c r="E1944" s="784"/>
      <c r="F1944" s="784"/>
      <c r="G1944" s="524"/>
      <c r="H1944" s="524"/>
      <c r="I1944" s="524"/>
      <c r="J1944" s="524"/>
      <c r="K1944" s="537"/>
      <c r="L1944" s="537"/>
    </row>
    <row r="1945" spans="1:12">
      <c r="A1945" s="524">
        <v>1936</v>
      </c>
      <c r="B1945" s="785"/>
      <c r="C1945" s="783"/>
      <c r="D1945" s="784"/>
      <c r="E1945" s="784"/>
      <c r="F1945" s="784"/>
      <c r="G1945" s="524"/>
      <c r="H1945" s="524"/>
      <c r="I1945" s="524"/>
      <c r="J1945" s="524"/>
      <c r="K1945" s="537"/>
      <c r="L1945" s="537"/>
    </row>
    <row r="1946" spans="1:12">
      <c r="A1946" s="524">
        <v>1937</v>
      </c>
      <c r="B1946" s="785"/>
      <c r="C1946" s="783"/>
      <c r="D1946" s="784"/>
      <c r="E1946" s="784"/>
      <c r="F1946" s="784"/>
      <c r="G1946" s="524"/>
      <c r="H1946" s="524"/>
      <c r="I1946" s="524"/>
      <c r="J1946" s="524"/>
      <c r="K1946" s="537"/>
      <c r="L1946" s="537"/>
    </row>
    <row r="1947" spans="1:12">
      <c r="A1947" s="524">
        <v>1938</v>
      </c>
      <c r="B1947" s="785"/>
      <c r="C1947" s="783"/>
      <c r="D1947" s="784"/>
      <c r="E1947" s="784"/>
      <c r="F1947" s="784"/>
      <c r="G1947" s="524"/>
      <c r="H1947" s="524"/>
      <c r="I1947" s="524"/>
      <c r="J1947" s="524"/>
      <c r="K1947" s="537"/>
      <c r="L1947" s="537"/>
    </row>
    <row r="1948" spans="1:12" ht="27">
      <c r="A1948" s="524">
        <v>1939</v>
      </c>
      <c r="B1948" s="527" t="s">
        <v>1356</v>
      </c>
      <c r="C1948" s="528"/>
      <c r="D1948" s="529"/>
      <c r="E1948" s="529"/>
      <c r="F1948" s="529"/>
      <c r="G1948" s="474">
        <f>SUM(G1949:G1950)</f>
        <v>0</v>
      </c>
      <c r="H1948" s="474">
        <f>SUM(H1949:H1950)</f>
        <v>0</v>
      </c>
      <c r="I1948" s="474">
        <f>SUM(I1949:I1950)</f>
        <v>0</v>
      </c>
      <c r="J1948" s="474">
        <f>SUM(J1949:J1950)</f>
        <v>0</v>
      </c>
      <c r="K1948" s="537"/>
      <c r="L1948" s="537"/>
    </row>
    <row r="1949" spans="1:12" ht="27">
      <c r="A1949" s="524">
        <v>1940</v>
      </c>
      <c r="B1949" s="530" t="s">
        <v>1357</v>
      </c>
      <c r="C1949" s="783" t="s">
        <v>1359</v>
      </c>
      <c r="D1949" s="784" t="s">
        <v>1358</v>
      </c>
      <c r="E1949" s="784" t="s">
        <v>4583</v>
      </c>
      <c r="F1949" s="784" t="s">
        <v>2974</v>
      </c>
      <c r="G1949" s="524"/>
      <c r="H1949" s="524"/>
      <c r="I1949" s="524"/>
      <c r="J1949" s="524"/>
      <c r="K1949" s="689">
        <v>45277</v>
      </c>
      <c r="L1949" s="537"/>
    </row>
    <row r="1950" spans="1:12" ht="27">
      <c r="A1950" s="524">
        <v>1941</v>
      </c>
      <c r="B1950" s="785" t="s">
        <v>1360</v>
      </c>
      <c r="C1950" s="783"/>
      <c r="D1950" s="784"/>
      <c r="E1950" s="784"/>
      <c r="F1950" s="784"/>
      <c r="G1950" s="474">
        <f>SUM(G1951:G1955)</f>
        <v>0</v>
      </c>
      <c r="H1950" s="474">
        <f>SUM(H1951:H1955)</f>
        <v>0</v>
      </c>
      <c r="I1950" s="474">
        <f>SUM(I1951:I1955)</f>
        <v>0</v>
      </c>
      <c r="J1950" s="474">
        <f>SUM(J1951:J1955)</f>
        <v>0</v>
      </c>
      <c r="K1950" s="537"/>
      <c r="L1950" s="537"/>
    </row>
    <row r="1951" spans="1:12">
      <c r="A1951" s="524">
        <v>1942</v>
      </c>
      <c r="B1951" s="783"/>
      <c r="C1951" s="783"/>
      <c r="D1951" s="784"/>
      <c r="E1951" s="784"/>
      <c r="F1951" s="784"/>
      <c r="G1951" s="524"/>
      <c r="H1951" s="524"/>
      <c r="I1951" s="524"/>
      <c r="J1951" s="524"/>
      <c r="K1951" s="537"/>
      <c r="L1951" s="537"/>
    </row>
    <row r="1952" spans="1:12">
      <c r="A1952" s="524">
        <v>1943</v>
      </c>
      <c r="B1952" s="783"/>
      <c r="C1952" s="783"/>
      <c r="D1952" s="784"/>
      <c r="E1952" s="784"/>
      <c r="F1952" s="784"/>
      <c r="G1952" s="524"/>
      <c r="H1952" s="524"/>
      <c r="I1952" s="524"/>
      <c r="J1952" s="524"/>
      <c r="K1952" s="537"/>
      <c r="L1952" s="537"/>
    </row>
    <row r="1953" spans="1:12">
      <c r="A1953" s="524">
        <v>1944</v>
      </c>
      <c r="B1953" s="783"/>
      <c r="C1953" s="783"/>
      <c r="D1953" s="784"/>
      <c r="E1953" s="784"/>
      <c r="F1953" s="784"/>
      <c r="G1953" s="524"/>
      <c r="H1953" s="524"/>
      <c r="I1953" s="524"/>
      <c r="J1953" s="524"/>
      <c r="K1953" s="537"/>
      <c r="L1953" s="537"/>
    </row>
    <row r="1954" spans="1:12">
      <c r="A1954" s="524">
        <v>1945</v>
      </c>
      <c r="B1954" s="783"/>
      <c r="C1954" s="783"/>
      <c r="D1954" s="784"/>
      <c r="E1954" s="784"/>
      <c r="F1954" s="784"/>
      <c r="G1954" s="524"/>
      <c r="H1954" s="524"/>
      <c r="I1954" s="524"/>
      <c r="J1954" s="524"/>
      <c r="K1954" s="537"/>
      <c r="L1954" s="537"/>
    </row>
    <row r="1955" spans="1:12">
      <c r="A1955" s="524">
        <v>1946</v>
      </c>
      <c r="B1955" s="783"/>
      <c r="C1955" s="783"/>
      <c r="D1955" s="784"/>
      <c r="E1955" s="784"/>
      <c r="F1955" s="784"/>
      <c r="G1955" s="524"/>
      <c r="H1955" s="524"/>
      <c r="I1955" s="524"/>
      <c r="J1955" s="524"/>
      <c r="K1955" s="537"/>
      <c r="L1955" s="537"/>
    </row>
    <row r="1956" spans="1:12">
      <c r="A1956" s="524">
        <v>1947</v>
      </c>
      <c r="B1956" s="527" t="s">
        <v>1361</v>
      </c>
      <c r="C1956" s="528"/>
      <c r="D1956" s="529"/>
      <c r="E1956" s="529"/>
      <c r="F1956" s="529"/>
      <c r="G1956" s="474">
        <f>SUM(G1957:G1958)</f>
        <v>0</v>
      </c>
      <c r="H1956" s="474">
        <f>SUM(H1957:H1958)</f>
        <v>0</v>
      </c>
      <c r="I1956" s="474">
        <f>SUM(I1957:I1958)</f>
        <v>0</v>
      </c>
      <c r="J1956" s="474">
        <f>SUM(J1957:J1958)</f>
        <v>0</v>
      </c>
      <c r="K1956" s="537"/>
      <c r="L1956" s="537"/>
    </row>
    <row r="1957" spans="1:12" ht="27">
      <c r="A1957" s="524">
        <v>1948</v>
      </c>
      <c r="B1957" s="530" t="s">
        <v>1362</v>
      </c>
      <c r="C1957" s="783" t="s">
        <v>1363</v>
      </c>
      <c r="D1957" s="784" t="s">
        <v>1364</v>
      </c>
      <c r="E1957" s="784" t="s">
        <v>4336</v>
      </c>
      <c r="F1957" s="784" t="s">
        <v>2975</v>
      </c>
      <c r="G1957" s="524"/>
      <c r="H1957" s="524"/>
      <c r="I1957" s="524"/>
      <c r="J1957" s="524"/>
      <c r="K1957" s="538">
        <v>46020</v>
      </c>
      <c r="L1957" s="537"/>
    </row>
    <row r="1958" spans="1:12" ht="27">
      <c r="A1958" s="524">
        <v>1949</v>
      </c>
      <c r="B1958" s="785" t="s">
        <v>1365</v>
      </c>
      <c r="C1958" s="783"/>
      <c r="D1958" s="784"/>
      <c r="E1958" s="784"/>
      <c r="F1958" s="784"/>
      <c r="G1958" s="474">
        <f>SUM(G1959:G1964)</f>
        <v>0</v>
      </c>
      <c r="H1958" s="474">
        <f>SUM(H1959:H1964)</f>
        <v>0</v>
      </c>
      <c r="I1958" s="474">
        <f>SUM(I1959:I1964)</f>
        <v>0</v>
      </c>
      <c r="J1958" s="474">
        <f>SUM(J1959:J1964)</f>
        <v>0</v>
      </c>
      <c r="K1958" s="537"/>
      <c r="L1958" s="537"/>
    </row>
    <row r="1959" spans="1:12">
      <c r="A1959" s="524">
        <v>1950</v>
      </c>
      <c r="B1959" s="783"/>
      <c r="C1959" s="783"/>
      <c r="D1959" s="784"/>
      <c r="E1959" s="784"/>
      <c r="F1959" s="784"/>
      <c r="G1959" s="524"/>
      <c r="H1959" s="524"/>
      <c r="I1959" s="524"/>
      <c r="J1959" s="524"/>
      <c r="K1959" s="537"/>
      <c r="L1959" s="537"/>
    </row>
    <row r="1960" spans="1:12">
      <c r="A1960" s="524">
        <v>1951</v>
      </c>
      <c r="B1960" s="783"/>
      <c r="C1960" s="783"/>
      <c r="D1960" s="784"/>
      <c r="E1960" s="784"/>
      <c r="F1960" s="784"/>
      <c r="G1960" s="524"/>
      <c r="H1960" s="524"/>
      <c r="I1960" s="524"/>
      <c r="J1960" s="524"/>
      <c r="K1960" s="537"/>
      <c r="L1960" s="537"/>
    </row>
    <row r="1961" spans="1:12">
      <c r="A1961" s="524">
        <v>1952</v>
      </c>
      <c r="B1961" s="783"/>
      <c r="C1961" s="783"/>
      <c r="D1961" s="784"/>
      <c r="E1961" s="784"/>
      <c r="F1961" s="784"/>
      <c r="G1961" s="524"/>
      <c r="H1961" s="524"/>
      <c r="I1961" s="524"/>
      <c r="J1961" s="524"/>
      <c r="K1961" s="537"/>
      <c r="L1961" s="537"/>
    </row>
    <row r="1962" spans="1:12">
      <c r="A1962" s="524">
        <v>1953</v>
      </c>
      <c r="B1962" s="783"/>
      <c r="C1962" s="783"/>
      <c r="D1962" s="784"/>
      <c r="E1962" s="784"/>
      <c r="F1962" s="784"/>
      <c r="G1962" s="524"/>
      <c r="H1962" s="524"/>
      <c r="I1962" s="524"/>
      <c r="J1962" s="524"/>
      <c r="K1962" s="537"/>
      <c r="L1962" s="537"/>
    </row>
    <row r="1963" spans="1:12">
      <c r="A1963" s="524">
        <v>1954</v>
      </c>
      <c r="B1963" s="783"/>
      <c r="C1963" s="783"/>
      <c r="D1963" s="784"/>
      <c r="E1963" s="784"/>
      <c r="F1963" s="784"/>
      <c r="G1963" s="524"/>
      <c r="H1963" s="524"/>
      <c r="I1963" s="524"/>
      <c r="J1963" s="524"/>
      <c r="K1963" s="537"/>
      <c r="L1963" s="537"/>
    </row>
    <row r="1964" spans="1:12">
      <c r="A1964" s="524">
        <v>1955</v>
      </c>
      <c r="B1964" s="783"/>
      <c r="C1964" s="783"/>
      <c r="D1964" s="784"/>
      <c r="E1964" s="784"/>
      <c r="F1964" s="784"/>
      <c r="G1964" s="524"/>
      <c r="H1964" s="524"/>
      <c r="I1964" s="524"/>
      <c r="J1964" s="524"/>
      <c r="K1964" s="537"/>
      <c r="L1964" s="537"/>
    </row>
    <row r="1965" spans="1:12">
      <c r="A1965" s="524">
        <v>1956</v>
      </c>
      <c r="B1965" s="527" t="s">
        <v>1366</v>
      </c>
      <c r="C1965" s="528"/>
      <c r="D1965" s="529"/>
      <c r="E1965" s="529"/>
      <c r="F1965" s="529"/>
      <c r="G1965" s="474">
        <f>SUM(G1966:G2000)</f>
        <v>0</v>
      </c>
      <c r="H1965" s="474">
        <f t="shared" ref="H1965:J1965" si="1">SUM(H1966:H2000)</f>
        <v>0</v>
      </c>
      <c r="I1965" s="474">
        <f t="shared" si="1"/>
        <v>0</v>
      </c>
      <c r="J1965" s="474">
        <f t="shared" si="1"/>
        <v>0</v>
      </c>
      <c r="K1965" s="537"/>
      <c r="L1965" s="537"/>
    </row>
    <row r="1966" spans="1:12" ht="27">
      <c r="A1966" s="524">
        <v>1957</v>
      </c>
      <c r="B1966" s="530" t="s">
        <v>1309</v>
      </c>
      <c r="C1966" s="783" t="s">
        <v>1310</v>
      </c>
      <c r="D1966" s="784" t="s">
        <v>1311</v>
      </c>
      <c r="E1966" s="784" t="s">
        <v>5103</v>
      </c>
      <c r="F1966" s="784" t="s">
        <v>4592</v>
      </c>
      <c r="G1966" s="524"/>
      <c r="H1966" s="524"/>
      <c r="I1966" s="524"/>
      <c r="J1966" s="524"/>
      <c r="K1966" s="689">
        <v>47180</v>
      </c>
      <c r="L1966" s="537"/>
    </row>
    <row r="1967" spans="1:12" ht="27">
      <c r="A1967" s="524">
        <v>1958</v>
      </c>
      <c r="B1967" s="530" t="s">
        <v>1312</v>
      </c>
      <c r="C1967" s="783" t="s">
        <v>1313</v>
      </c>
      <c r="D1967" s="784" t="s">
        <v>1311</v>
      </c>
      <c r="E1967" s="784" t="s">
        <v>5103</v>
      </c>
      <c r="F1967" s="784" t="s">
        <v>2940</v>
      </c>
      <c r="G1967" s="524"/>
      <c r="H1967" s="524"/>
      <c r="I1967" s="524"/>
      <c r="J1967" s="524"/>
      <c r="K1967" s="689">
        <v>47344</v>
      </c>
      <c r="L1967" s="537"/>
    </row>
    <row r="1968" spans="1:12" ht="52.8">
      <c r="A1968" s="524">
        <v>1959</v>
      </c>
      <c r="B1968" s="414" t="s">
        <v>5090</v>
      </c>
      <c r="C1968" s="523" t="s">
        <v>5091</v>
      </c>
      <c r="D1968" s="524" t="s">
        <v>1316</v>
      </c>
      <c r="E1968" s="524" t="s">
        <v>4602</v>
      </c>
      <c r="F1968" s="524">
        <v>0.04</v>
      </c>
      <c r="G1968" s="524"/>
      <c r="H1968" s="524"/>
      <c r="I1968" s="524"/>
      <c r="J1968" s="524"/>
      <c r="K1968" s="692">
        <v>47839</v>
      </c>
      <c r="L1968" s="537"/>
    </row>
    <row r="1969" spans="1:12" ht="26.4">
      <c r="A1969" s="524">
        <v>1960</v>
      </c>
      <c r="B1969" s="417" t="s">
        <v>3624</v>
      </c>
      <c r="C1969" s="523" t="s">
        <v>3625</v>
      </c>
      <c r="D1969" s="524" t="s">
        <v>3626</v>
      </c>
      <c r="E1969" s="524" t="s">
        <v>4536</v>
      </c>
      <c r="F1969" s="524" t="s">
        <v>5104</v>
      </c>
      <c r="G1969" s="524"/>
      <c r="H1969" s="524"/>
      <c r="I1969" s="524"/>
      <c r="J1969" s="524"/>
      <c r="K1969" s="689">
        <v>46528</v>
      </c>
      <c r="L1969" s="537"/>
    </row>
    <row r="1970" spans="1:12" ht="26.4">
      <c r="A1970" s="524">
        <v>1961</v>
      </c>
      <c r="B1970" s="417" t="s">
        <v>4537</v>
      </c>
      <c r="C1970" s="523" t="s">
        <v>4538</v>
      </c>
      <c r="D1970" s="524" t="s">
        <v>4539</v>
      </c>
      <c r="E1970" s="524" t="s">
        <v>3723</v>
      </c>
      <c r="F1970" s="524" t="s">
        <v>2237</v>
      </c>
      <c r="G1970" s="524"/>
      <c r="H1970" s="524"/>
      <c r="I1970" s="524"/>
      <c r="J1970" s="524"/>
      <c r="K1970" s="689">
        <v>47324</v>
      </c>
      <c r="L1970" s="537"/>
    </row>
    <row r="1971" spans="1:12" ht="27">
      <c r="A1971" s="524">
        <v>1962</v>
      </c>
      <c r="B1971" s="530" t="s">
        <v>1317</v>
      </c>
      <c r="C1971" s="783" t="s">
        <v>1318</v>
      </c>
      <c r="D1971" s="784" t="s">
        <v>1319</v>
      </c>
      <c r="E1971" s="784" t="s">
        <v>4540</v>
      </c>
      <c r="F1971" s="784">
        <v>2</v>
      </c>
      <c r="G1971" s="524"/>
      <c r="H1971" s="524"/>
      <c r="I1971" s="524"/>
      <c r="J1971" s="524"/>
      <c r="K1971" s="689">
        <v>47068</v>
      </c>
      <c r="L1971" s="537"/>
    </row>
    <row r="1972" spans="1:12" ht="27">
      <c r="A1972" s="524">
        <v>1963</v>
      </c>
      <c r="B1972" s="530" t="s">
        <v>1320</v>
      </c>
      <c r="C1972" s="783" t="s">
        <v>1321</v>
      </c>
      <c r="D1972" s="784" t="s">
        <v>1319</v>
      </c>
      <c r="E1972" s="784" t="s">
        <v>4540</v>
      </c>
      <c r="F1972" s="784">
        <v>2</v>
      </c>
      <c r="G1972" s="524"/>
      <c r="H1972" s="524"/>
      <c r="I1972" s="524"/>
      <c r="J1972" s="524"/>
      <c r="K1972" s="689">
        <v>44778</v>
      </c>
      <c r="L1972" s="537"/>
    </row>
    <row r="1973" spans="1:12" ht="26.4">
      <c r="A1973" s="524">
        <v>1964</v>
      </c>
      <c r="B1973" s="493" t="s">
        <v>1322</v>
      </c>
      <c r="C1973" s="523" t="s">
        <v>4541</v>
      </c>
      <c r="D1973" s="524" t="s">
        <v>4542</v>
      </c>
      <c r="E1973" s="524" t="s">
        <v>4587</v>
      </c>
      <c r="F1973" s="524">
        <v>0.05</v>
      </c>
      <c r="G1973" s="524"/>
      <c r="H1973" s="524"/>
      <c r="I1973" s="524"/>
      <c r="J1973" s="524"/>
      <c r="K1973" s="689">
        <v>47212</v>
      </c>
      <c r="L1973" s="537"/>
    </row>
    <row r="1974" spans="1:12" ht="39.6">
      <c r="A1974" s="524">
        <v>1965</v>
      </c>
      <c r="B1974" s="417" t="s">
        <v>2941</v>
      </c>
      <c r="C1974" s="523" t="s">
        <v>2942</v>
      </c>
      <c r="D1974" s="524" t="s">
        <v>2943</v>
      </c>
      <c r="E1974" s="524" t="s">
        <v>4544</v>
      </c>
      <c r="F1974" s="524">
        <v>1</v>
      </c>
      <c r="G1974" s="524"/>
      <c r="H1974" s="524"/>
      <c r="I1974" s="524"/>
      <c r="J1974" s="524"/>
      <c r="K1974" s="689">
        <v>45128</v>
      </c>
      <c r="L1974" s="537"/>
    </row>
    <row r="1975" spans="1:12" ht="26.4">
      <c r="A1975" s="524">
        <v>1966</v>
      </c>
      <c r="B1975" s="417" t="s">
        <v>3628</v>
      </c>
      <c r="C1975" s="523" t="s">
        <v>3629</v>
      </c>
      <c r="D1975" s="524" t="s">
        <v>3630</v>
      </c>
      <c r="E1975" s="524" t="s">
        <v>4549</v>
      </c>
      <c r="F1975" s="524">
        <v>2</v>
      </c>
      <c r="G1975" s="524"/>
      <c r="H1975" s="524"/>
      <c r="I1975" s="524"/>
      <c r="J1975" s="524"/>
      <c r="K1975" s="689">
        <v>46732</v>
      </c>
      <c r="L1975" s="537"/>
    </row>
    <row r="1976" spans="1:12" ht="119.4">
      <c r="A1976" s="524">
        <v>1967</v>
      </c>
      <c r="B1976" s="530" t="s">
        <v>2976</v>
      </c>
      <c r="C1976" s="783" t="s">
        <v>2977</v>
      </c>
      <c r="D1976" s="784" t="s">
        <v>2978</v>
      </c>
      <c r="E1976" s="784" t="s">
        <v>4589</v>
      </c>
      <c r="F1976" s="784" t="s">
        <v>5105</v>
      </c>
      <c r="G1976" s="524"/>
      <c r="H1976" s="524"/>
      <c r="I1976" s="524"/>
      <c r="J1976" s="524"/>
      <c r="K1976" s="689">
        <v>45097</v>
      </c>
      <c r="L1976" s="537"/>
    </row>
    <row r="1977" spans="1:12" ht="145.19999999999999">
      <c r="A1977" s="524">
        <v>1968</v>
      </c>
      <c r="B1977" s="418" t="s">
        <v>3648</v>
      </c>
      <c r="C1977" s="701" t="s">
        <v>3649</v>
      </c>
      <c r="D1977" s="717" t="s">
        <v>1324</v>
      </c>
      <c r="E1977" s="717" t="s">
        <v>4535</v>
      </c>
      <c r="F1977" s="757" t="s">
        <v>5106</v>
      </c>
      <c r="G1977" s="524"/>
      <c r="H1977" s="524"/>
      <c r="I1977" s="524"/>
      <c r="J1977" s="524"/>
      <c r="K1977" s="689">
        <v>44968</v>
      </c>
      <c r="L1977" s="537"/>
    </row>
    <row r="1978" spans="1:12" ht="132.6">
      <c r="A1978" s="524">
        <v>1969</v>
      </c>
      <c r="B1978" s="530" t="s">
        <v>1323</v>
      </c>
      <c r="C1978" s="783" t="s">
        <v>1310</v>
      </c>
      <c r="D1978" s="784" t="s">
        <v>1324</v>
      </c>
      <c r="E1978" s="784" t="s">
        <v>4590</v>
      </c>
      <c r="F1978" s="784" t="s">
        <v>2939</v>
      </c>
      <c r="G1978" s="524"/>
      <c r="H1978" s="524"/>
      <c r="I1978" s="524"/>
      <c r="J1978" s="524"/>
      <c r="K1978" s="689">
        <v>47170</v>
      </c>
      <c r="L1978" s="537"/>
    </row>
    <row r="1979" spans="1:12" ht="145.80000000000001">
      <c r="A1979" s="524">
        <v>1970</v>
      </c>
      <c r="B1979" s="530" t="s">
        <v>1325</v>
      </c>
      <c r="C1979" s="783" t="s">
        <v>1313</v>
      </c>
      <c r="D1979" s="784" t="s">
        <v>1324</v>
      </c>
      <c r="E1979" s="784" t="s">
        <v>4591</v>
      </c>
      <c r="F1979" s="784" t="s">
        <v>2979</v>
      </c>
      <c r="G1979" s="524"/>
      <c r="H1979" s="524"/>
      <c r="I1979" s="524"/>
      <c r="J1979" s="524"/>
      <c r="K1979" s="689">
        <v>47344</v>
      </c>
      <c r="L1979" s="537"/>
    </row>
    <row r="1980" spans="1:12" ht="40.200000000000003">
      <c r="A1980" s="524">
        <v>1971</v>
      </c>
      <c r="B1980" s="530" t="s">
        <v>1368</v>
      </c>
      <c r="C1980" s="783" t="s">
        <v>1313</v>
      </c>
      <c r="D1980" s="784" t="s">
        <v>1367</v>
      </c>
      <c r="E1980" s="784" t="s">
        <v>4593</v>
      </c>
      <c r="F1980" s="784" t="s">
        <v>2980</v>
      </c>
      <c r="G1980" s="524"/>
      <c r="H1980" s="524"/>
      <c r="I1980" s="524"/>
      <c r="J1980" s="524"/>
      <c r="K1980" s="689">
        <v>47240</v>
      </c>
      <c r="L1980" s="537"/>
    </row>
    <row r="1981" spans="1:12" ht="39.6">
      <c r="A1981" s="524">
        <v>1972</v>
      </c>
      <c r="B1981" s="417" t="s">
        <v>4594</v>
      </c>
      <c r="C1981" s="523" t="s">
        <v>4595</v>
      </c>
      <c r="D1981" s="524" t="s">
        <v>4596</v>
      </c>
      <c r="E1981" s="524" t="s">
        <v>4597</v>
      </c>
      <c r="F1981" s="524">
        <v>4</v>
      </c>
      <c r="G1981" s="524"/>
      <c r="H1981" s="524"/>
      <c r="I1981" s="524"/>
      <c r="J1981" s="524"/>
      <c r="K1981" s="689">
        <v>47058</v>
      </c>
      <c r="L1981" s="537"/>
    </row>
    <row r="1982" spans="1:12" ht="79.2">
      <c r="A1982" s="524">
        <v>1973</v>
      </c>
      <c r="B1982" s="417" t="s">
        <v>4552</v>
      </c>
      <c r="C1982" s="779" t="s">
        <v>4553</v>
      </c>
      <c r="D1982" s="524" t="s">
        <v>4554</v>
      </c>
      <c r="E1982" s="524" t="s">
        <v>4555</v>
      </c>
      <c r="F1982" s="524" t="s">
        <v>5107</v>
      </c>
      <c r="G1982" s="524"/>
      <c r="H1982" s="524"/>
      <c r="I1982" s="524"/>
      <c r="J1982" s="524"/>
      <c r="K1982" s="689">
        <v>46903</v>
      </c>
      <c r="L1982" s="537"/>
    </row>
    <row r="1983" spans="1:12" ht="26.4">
      <c r="A1983" s="524">
        <v>1974</v>
      </c>
      <c r="B1983" s="414" t="s">
        <v>5108</v>
      </c>
      <c r="C1983" s="523" t="s">
        <v>850</v>
      </c>
      <c r="D1983" s="524" t="s">
        <v>5109</v>
      </c>
      <c r="E1983" s="524" t="s">
        <v>5110</v>
      </c>
      <c r="F1983" s="524">
        <v>1</v>
      </c>
      <c r="G1983" s="524"/>
      <c r="H1983" s="524"/>
      <c r="I1983" s="524"/>
      <c r="J1983" s="524"/>
      <c r="K1983" s="692">
        <v>47721</v>
      </c>
      <c r="L1983" s="537"/>
    </row>
    <row r="1984" spans="1:12" ht="26.4">
      <c r="A1984" s="524">
        <v>1975</v>
      </c>
      <c r="B1984" s="417" t="s">
        <v>3631</v>
      </c>
      <c r="C1984" s="523" t="s">
        <v>3632</v>
      </c>
      <c r="D1984" s="524" t="s">
        <v>3633</v>
      </c>
      <c r="E1984" s="524" t="s">
        <v>4556</v>
      </c>
      <c r="F1984" s="524">
        <v>0.4</v>
      </c>
      <c r="G1984" s="524"/>
      <c r="H1984" s="524"/>
      <c r="I1984" s="524"/>
      <c r="J1984" s="524"/>
      <c r="K1984" s="689">
        <v>46474</v>
      </c>
      <c r="L1984" s="537"/>
    </row>
    <row r="1985" spans="1:12" ht="27">
      <c r="A1985" s="524">
        <v>1976</v>
      </c>
      <c r="B1985" s="531" t="s">
        <v>3301</v>
      </c>
      <c r="C1985" s="783" t="s">
        <v>338</v>
      </c>
      <c r="D1985" s="784" t="s">
        <v>3302</v>
      </c>
      <c r="E1985" s="784" t="s">
        <v>4598</v>
      </c>
      <c r="F1985" s="784">
        <v>0.2</v>
      </c>
      <c r="G1985" s="524"/>
      <c r="H1985" s="524"/>
      <c r="I1985" s="524"/>
      <c r="J1985" s="524"/>
      <c r="K1985" s="689">
        <v>46271</v>
      </c>
      <c r="L1985" s="537"/>
    </row>
    <row r="1986" spans="1:12" ht="159">
      <c r="A1986" s="524">
        <v>1977</v>
      </c>
      <c r="B1986" s="530" t="s">
        <v>1327</v>
      </c>
      <c r="C1986" s="783" t="s">
        <v>2948</v>
      </c>
      <c r="D1986" s="784" t="s">
        <v>2949</v>
      </c>
      <c r="E1986" s="784" t="s">
        <v>4557</v>
      </c>
      <c r="F1986" s="784">
        <v>1</v>
      </c>
      <c r="G1986" s="524"/>
      <c r="H1986" s="524"/>
      <c r="I1986" s="524"/>
      <c r="J1986" s="524"/>
      <c r="K1986" s="689">
        <v>45591</v>
      </c>
      <c r="L1986" s="537"/>
    </row>
    <row r="1987" spans="1:12" ht="159">
      <c r="A1987" s="524">
        <v>1978</v>
      </c>
      <c r="B1987" s="530" t="s">
        <v>1329</v>
      </c>
      <c r="C1987" s="783" t="s">
        <v>2951</v>
      </c>
      <c r="D1987" s="784" t="s">
        <v>1328</v>
      </c>
      <c r="E1987" s="784" t="s">
        <v>4557</v>
      </c>
      <c r="F1987" s="784">
        <v>1E-3</v>
      </c>
      <c r="G1987" s="524"/>
      <c r="H1987" s="524"/>
      <c r="I1987" s="524"/>
      <c r="J1987" s="524"/>
      <c r="K1987" s="689">
        <v>45591</v>
      </c>
      <c r="L1987" s="537"/>
    </row>
    <row r="1988" spans="1:12" ht="26.4">
      <c r="A1988" s="524">
        <v>1979</v>
      </c>
      <c r="B1988" s="417" t="s">
        <v>3634</v>
      </c>
      <c r="C1988" s="523" t="s">
        <v>3635</v>
      </c>
      <c r="D1988" s="524" t="s">
        <v>3636</v>
      </c>
      <c r="E1988" s="524" t="s">
        <v>4556</v>
      </c>
      <c r="F1988" s="524">
        <v>0.1</v>
      </c>
      <c r="G1988" s="524"/>
      <c r="H1988" s="524"/>
      <c r="I1988" s="524"/>
      <c r="J1988" s="524"/>
      <c r="K1988" s="689">
        <v>46474</v>
      </c>
      <c r="L1988" s="537"/>
    </row>
    <row r="1989" spans="1:12" ht="27">
      <c r="A1989" s="524">
        <v>1980</v>
      </c>
      <c r="B1989" s="530" t="s">
        <v>2952</v>
      </c>
      <c r="C1989" s="783" t="s">
        <v>2981</v>
      </c>
      <c r="D1989" s="784" t="s">
        <v>1326</v>
      </c>
      <c r="E1989" s="784" t="s">
        <v>4558</v>
      </c>
      <c r="F1989" s="784">
        <v>0.5</v>
      </c>
      <c r="G1989" s="524"/>
      <c r="H1989" s="524"/>
      <c r="I1989" s="524"/>
      <c r="J1989" s="524"/>
      <c r="K1989" s="692">
        <v>45381</v>
      </c>
      <c r="L1989" s="537"/>
    </row>
    <row r="1990" spans="1:12" ht="53.4">
      <c r="A1990" s="524">
        <v>1981</v>
      </c>
      <c r="B1990" s="530" t="s">
        <v>2954</v>
      </c>
      <c r="C1990" s="783" t="s">
        <v>2955</v>
      </c>
      <c r="D1990" s="784" t="s">
        <v>2956</v>
      </c>
      <c r="E1990" s="784" t="s">
        <v>4489</v>
      </c>
      <c r="F1990" s="784" t="s">
        <v>2957</v>
      </c>
      <c r="G1990" s="524"/>
      <c r="H1990" s="524"/>
      <c r="I1990" s="524"/>
      <c r="J1990" s="524"/>
      <c r="K1990" s="689">
        <v>45595</v>
      </c>
      <c r="L1990" s="537"/>
    </row>
    <row r="1991" spans="1:12" ht="27">
      <c r="A1991" s="524">
        <v>1982</v>
      </c>
      <c r="B1991" s="530" t="s">
        <v>3637</v>
      </c>
      <c r="C1991" s="783" t="s">
        <v>3638</v>
      </c>
      <c r="D1991" s="784" t="s">
        <v>3639</v>
      </c>
      <c r="E1991" s="784" t="s">
        <v>3723</v>
      </c>
      <c r="F1991" s="784" t="s">
        <v>5111</v>
      </c>
      <c r="G1991" s="524"/>
      <c r="H1991" s="524"/>
      <c r="I1991" s="524"/>
      <c r="J1991" s="524"/>
      <c r="K1991" s="721">
        <v>46419</v>
      </c>
      <c r="L1991" s="537"/>
    </row>
    <row r="1992" spans="1:12" ht="40.200000000000003">
      <c r="A1992" s="524">
        <v>1983</v>
      </c>
      <c r="B1992" s="530" t="s">
        <v>4559</v>
      </c>
      <c r="C1992" s="783" t="s">
        <v>4560</v>
      </c>
      <c r="D1992" s="784" t="s">
        <v>4561</v>
      </c>
      <c r="E1992" s="784" t="s">
        <v>4562</v>
      </c>
      <c r="F1992" s="784" t="s">
        <v>5112</v>
      </c>
      <c r="G1992" s="524"/>
      <c r="H1992" s="524"/>
      <c r="I1992" s="524"/>
      <c r="J1992" s="524"/>
      <c r="K1992" s="692">
        <v>47379</v>
      </c>
      <c r="L1992" s="537"/>
    </row>
    <row r="1993" spans="1:12" ht="26.4">
      <c r="A1993" s="524">
        <v>1984</v>
      </c>
      <c r="B1993" s="417" t="s">
        <v>5113</v>
      </c>
      <c r="C1993" s="523" t="s">
        <v>2981</v>
      </c>
      <c r="D1993" s="524" t="s">
        <v>5114</v>
      </c>
      <c r="E1993" s="524" t="s">
        <v>5115</v>
      </c>
      <c r="F1993" s="757" t="s">
        <v>2581</v>
      </c>
      <c r="G1993" s="524"/>
      <c r="H1993" s="524"/>
      <c r="I1993" s="524"/>
      <c r="J1993" s="524"/>
      <c r="K1993" s="689">
        <v>47035</v>
      </c>
      <c r="L1993" s="537"/>
    </row>
    <row r="1994" spans="1:12" ht="40.200000000000003">
      <c r="A1994" s="524">
        <v>1985</v>
      </c>
      <c r="B1994" s="530" t="s">
        <v>2958</v>
      </c>
      <c r="C1994" s="783" t="s">
        <v>1153</v>
      </c>
      <c r="D1994" s="784" t="s">
        <v>2982</v>
      </c>
      <c r="E1994" s="784" t="s">
        <v>4564</v>
      </c>
      <c r="F1994" s="784" t="s">
        <v>5116</v>
      </c>
      <c r="G1994" s="524"/>
      <c r="H1994" s="524"/>
      <c r="I1994" s="524"/>
      <c r="J1994" s="524"/>
      <c r="K1994" s="721">
        <v>45118</v>
      </c>
      <c r="L1994" s="537"/>
    </row>
    <row r="1995" spans="1:12" ht="40.200000000000003">
      <c r="A1995" s="524">
        <v>1986</v>
      </c>
      <c r="B1995" s="530" t="s">
        <v>1150</v>
      </c>
      <c r="C1995" s="783" t="s">
        <v>1151</v>
      </c>
      <c r="D1995" s="784" t="s">
        <v>1330</v>
      </c>
      <c r="E1995" s="784" t="s">
        <v>4565</v>
      </c>
      <c r="F1995" s="784">
        <v>1</v>
      </c>
      <c r="G1995" s="524"/>
      <c r="H1995" s="524"/>
      <c r="I1995" s="524"/>
      <c r="J1995" s="524"/>
      <c r="K1995" s="689">
        <v>44949</v>
      </c>
      <c r="L1995" s="537"/>
    </row>
    <row r="1996" spans="1:12" ht="40.200000000000003">
      <c r="A1996" s="524">
        <v>1987</v>
      </c>
      <c r="B1996" s="786" t="s">
        <v>2983</v>
      </c>
      <c r="C1996" s="783" t="s">
        <v>321</v>
      </c>
      <c r="D1996" s="784" t="s">
        <v>2984</v>
      </c>
      <c r="E1996" s="784" t="s">
        <v>4585</v>
      </c>
      <c r="F1996" s="787" t="s">
        <v>4991</v>
      </c>
      <c r="G1996" s="524"/>
      <c r="H1996" s="524"/>
      <c r="I1996" s="524"/>
      <c r="J1996" s="524"/>
      <c r="K1996" s="692">
        <v>45469</v>
      </c>
      <c r="L1996" s="537"/>
    </row>
    <row r="1997" spans="1:12" ht="27">
      <c r="A1997" s="524">
        <v>1988</v>
      </c>
      <c r="B1997" s="530" t="s">
        <v>1331</v>
      </c>
      <c r="C1997" s="783" t="s">
        <v>1332</v>
      </c>
      <c r="D1997" s="784" t="s">
        <v>1333</v>
      </c>
      <c r="E1997" s="784" t="s">
        <v>4566</v>
      </c>
      <c r="F1997" s="784">
        <v>0.6</v>
      </c>
      <c r="G1997" s="524"/>
      <c r="H1997" s="524"/>
      <c r="I1997" s="524"/>
      <c r="J1997" s="524"/>
      <c r="K1997" s="692">
        <v>47426</v>
      </c>
      <c r="L1997" s="537"/>
    </row>
    <row r="1998" spans="1:12" ht="27">
      <c r="A1998" s="524">
        <v>1989</v>
      </c>
      <c r="B1998" s="530" t="s">
        <v>1334</v>
      </c>
      <c r="C1998" s="783" t="s">
        <v>1335</v>
      </c>
      <c r="D1998" s="784" t="s">
        <v>1333</v>
      </c>
      <c r="E1998" s="784" t="s">
        <v>4566</v>
      </c>
      <c r="F1998" s="784">
        <v>0.3</v>
      </c>
      <c r="G1998" s="524"/>
      <c r="H1998" s="524"/>
      <c r="I1998" s="524"/>
      <c r="J1998" s="524"/>
      <c r="K1998" s="769">
        <v>47456</v>
      </c>
      <c r="L1998" s="537"/>
    </row>
    <row r="1999" spans="1:12" ht="27">
      <c r="A1999" s="524">
        <v>1990</v>
      </c>
      <c r="B1999" s="530" t="s">
        <v>1336</v>
      </c>
      <c r="C1999" s="783" t="s">
        <v>1337</v>
      </c>
      <c r="D1999" s="784" t="s">
        <v>1333</v>
      </c>
      <c r="E1999" s="784" t="s">
        <v>4566</v>
      </c>
      <c r="F1999" s="784">
        <v>0.2</v>
      </c>
      <c r="G1999" s="524"/>
      <c r="H1999" s="524"/>
      <c r="I1999" s="524"/>
      <c r="J1999" s="524"/>
      <c r="K1999" s="769">
        <v>47456</v>
      </c>
      <c r="L1999" s="537"/>
    </row>
    <row r="2000" spans="1:12" ht="26.4">
      <c r="A2000" s="524">
        <v>1991</v>
      </c>
      <c r="B2000" s="698" t="s">
        <v>1369</v>
      </c>
      <c r="C2000" s="523"/>
      <c r="D2000" s="524"/>
      <c r="E2000" s="524"/>
      <c r="F2000" s="524"/>
      <c r="G2000" s="474">
        <f>SUM(G2001:G2016)</f>
        <v>0</v>
      </c>
      <c r="H2000" s="474">
        <f>SUM(H2001:H2016)</f>
        <v>0</v>
      </c>
      <c r="I2000" s="474">
        <f>SUM(I2001:I2016)</f>
        <v>0</v>
      </c>
      <c r="J2000" s="474">
        <f>SUM(J2001:J2016)</f>
        <v>0</v>
      </c>
      <c r="K2000" s="537"/>
      <c r="L2000" s="537"/>
    </row>
    <row r="2001" spans="1:12">
      <c r="A2001" s="524">
        <v>1992</v>
      </c>
      <c r="B2001" s="523"/>
      <c r="C2001" s="523"/>
      <c r="D2001" s="524"/>
      <c r="E2001" s="524"/>
      <c r="F2001" s="757"/>
      <c r="G2001" s="524"/>
      <c r="H2001" s="524"/>
      <c r="I2001" s="524"/>
      <c r="J2001" s="524"/>
      <c r="K2001" s="537"/>
      <c r="L2001" s="537"/>
    </row>
    <row r="2002" spans="1:12">
      <c r="A2002" s="524">
        <v>1993</v>
      </c>
      <c r="B2002" s="523"/>
      <c r="C2002" s="523"/>
      <c r="D2002" s="524"/>
      <c r="E2002" s="524"/>
      <c r="F2002" s="524"/>
      <c r="G2002" s="524"/>
      <c r="H2002" s="524"/>
      <c r="I2002" s="524"/>
      <c r="J2002" s="524"/>
      <c r="K2002" s="692"/>
      <c r="L2002" s="537"/>
    </row>
    <row r="2003" spans="1:12">
      <c r="A2003" s="524">
        <v>1994</v>
      </c>
      <c r="B2003" s="523"/>
      <c r="C2003" s="523"/>
      <c r="D2003" s="524"/>
      <c r="E2003" s="524"/>
      <c r="F2003" s="524"/>
      <c r="G2003" s="524"/>
      <c r="H2003" s="524"/>
      <c r="I2003" s="524"/>
      <c r="J2003" s="524"/>
      <c r="K2003" s="537"/>
      <c r="L2003" s="537"/>
    </row>
    <row r="2004" spans="1:12">
      <c r="A2004" s="524">
        <v>1995</v>
      </c>
      <c r="B2004" s="523"/>
      <c r="C2004" s="523"/>
      <c r="D2004" s="524"/>
      <c r="E2004" s="524"/>
      <c r="F2004" s="524"/>
      <c r="G2004" s="524"/>
      <c r="H2004" s="524"/>
      <c r="I2004" s="524"/>
      <c r="J2004" s="524"/>
      <c r="K2004" s="537"/>
      <c r="L2004" s="537"/>
    </row>
    <row r="2005" spans="1:12">
      <c r="A2005" s="524">
        <v>1996</v>
      </c>
      <c r="B2005" s="523"/>
      <c r="C2005" s="523"/>
      <c r="D2005" s="524"/>
      <c r="E2005" s="524"/>
      <c r="F2005" s="524"/>
      <c r="G2005" s="524"/>
      <c r="H2005" s="524"/>
      <c r="I2005" s="524"/>
      <c r="J2005" s="524"/>
      <c r="K2005" s="537"/>
      <c r="L2005" s="537"/>
    </row>
    <row r="2006" spans="1:12">
      <c r="A2006" s="524">
        <v>1997</v>
      </c>
      <c r="B2006" s="523"/>
      <c r="C2006" s="523"/>
      <c r="D2006" s="524"/>
      <c r="E2006" s="524"/>
      <c r="F2006" s="524"/>
      <c r="G2006" s="524"/>
      <c r="H2006" s="524"/>
      <c r="I2006" s="524"/>
      <c r="J2006" s="524"/>
      <c r="K2006" s="537"/>
      <c r="L2006" s="537"/>
    </row>
    <row r="2007" spans="1:12">
      <c r="A2007" s="524">
        <v>1998</v>
      </c>
      <c r="B2007" s="523"/>
      <c r="C2007" s="523"/>
      <c r="D2007" s="524"/>
      <c r="E2007" s="524"/>
      <c r="F2007" s="524"/>
      <c r="G2007" s="524"/>
      <c r="H2007" s="524"/>
      <c r="I2007" s="524"/>
      <c r="J2007" s="524"/>
      <c r="K2007" s="537"/>
      <c r="L2007" s="537"/>
    </row>
    <row r="2008" spans="1:12">
      <c r="A2008" s="524">
        <v>1999</v>
      </c>
      <c r="B2008" s="523"/>
      <c r="C2008" s="523"/>
      <c r="D2008" s="524"/>
      <c r="E2008" s="524"/>
      <c r="F2008" s="524"/>
      <c r="G2008" s="524"/>
      <c r="H2008" s="524"/>
      <c r="I2008" s="524"/>
      <c r="J2008" s="524"/>
      <c r="K2008" s="537"/>
      <c r="L2008" s="537"/>
    </row>
    <row r="2009" spans="1:12">
      <c r="A2009" s="524">
        <v>2000</v>
      </c>
      <c r="B2009" s="523"/>
      <c r="C2009" s="523"/>
      <c r="D2009" s="524"/>
      <c r="E2009" s="524"/>
      <c r="F2009" s="524"/>
      <c r="G2009" s="524"/>
      <c r="H2009" s="524"/>
      <c r="I2009" s="524"/>
      <c r="J2009" s="524"/>
      <c r="K2009" s="537"/>
      <c r="L2009" s="537"/>
    </row>
    <row r="2010" spans="1:12">
      <c r="A2010" s="524">
        <v>2001</v>
      </c>
      <c r="B2010" s="523"/>
      <c r="C2010" s="523"/>
      <c r="D2010" s="524"/>
      <c r="E2010" s="524"/>
      <c r="F2010" s="524"/>
      <c r="G2010" s="524"/>
      <c r="H2010" s="524"/>
      <c r="I2010" s="524"/>
      <c r="J2010" s="524"/>
      <c r="K2010" s="537"/>
      <c r="L2010" s="537"/>
    </row>
    <row r="2011" spans="1:12">
      <c r="A2011" s="524">
        <v>2002</v>
      </c>
      <c r="B2011" s="523"/>
      <c r="C2011" s="523"/>
      <c r="D2011" s="524"/>
      <c r="E2011" s="524"/>
      <c r="F2011" s="524"/>
      <c r="G2011" s="524"/>
      <c r="H2011" s="524"/>
      <c r="I2011" s="524"/>
      <c r="J2011" s="524"/>
      <c r="K2011" s="537"/>
      <c r="L2011" s="537"/>
    </row>
    <row r="2012" spans="1:12">
      <c r="A2012" s="524">
        <v>2003</v>
      </c>
      <c r="B2012" s="523"/>
      <c r="C2012" s="523"/>
      <c r="D2012" s="524"/>
      <c r="E2012" s="524"/>
      <c r="F2012" s="524"/>
      <c r="G2012" s="524"/>
      <c r="H2012" s="524"/>
      <c r="I2012" s="524"/>
      <c r="J2012" s="524"/>
      <c r="K2012" s="537"/>
      <c r="L2012" s="537"/>
    </row>
    <row r="2013" spans="1:12">
      <c r="A2013" s="524">
        <v>2004</v>
      </c>
      <c r="B2013" s="523"/>
      <c r="C2013" s="523"/>
      <c r="D2013" s="524"/>
      <c r="E2013" s="524"/>
      <c r="F2013" s="524"/>
      <c r="G2013" s="524"/>
      <c r="H2013" s="524"/>
      <c r="I2013" s="524"/>
      <c r="J2013" s="524"/>
      <c r="K2013" s="537"/>
      <c r="L2013" s="537"/>
    </row>
    <row r="2014" spans="1:12">
      <c r="A2014" s="524">
        <v>2005</v>
      </c>
      <c r="B2014" s="523"/>
      <c r="C2014" s="523"/>
      <c r="D2014" s="524"/>
      <c r="E2014" s="524"/>
      <c r="F2014" s="524"/>
      <c r="G2014" s="524"/>
      <c r="H2014" s="524"/>
      <c r="I2014" s="524"/>
      <c r="J2014" s="524"/>
      <c r="K2014" s="537"/>
      <c r="L2014" s="537"/>
    </row>
    <row r="2015" spans="1:12">
      <c r="A2015" s="524">
        <v>2006</v>
      </c>
      <c r="B2015" s="523"/>
      <c r="C2015" s="523"/>
      <c r="D2015" s="524"/>
      <c r="E2015" s="524"/>
      <c r="F2015" s="524"/>
      <c r="G2015" s="524"/>
      <c r="H2015" s="524"/>
      <c r="I2015" s="524"/>
      <c r="J2015" s="524"/>
      <c r="K2015" s="537"/>
      <c r="L2015" s="537"/>
    </row>
    <row r="2016" spans="1:12">
      <c r="A2016" s="524">
        <v>2007</v>
      </c>
      <c r="B2016" s="523"/>
      <c r="C2016" s="523"/>
      <c r="D2016" s="524"/>
      <c r="E2016" s="524"/>
      <c r="F2016" s="524"/>
      <c r="G2016" s="524"/>
      <c r="H2016" s="524"/>
      <c r="I2016" s="524"/>
      <c r="J2016" s="524"/>
      <c r="K2016" s="537"/>
      <c r="L2016" s="537"/>
    </row>
    <row r="2017" spans="1:12" ht="26.4">
      <c r="A2017" s="524">
        <v>2008</v>
      </c>
      <c r="B2017" s="481" t="s">
        <v>1370</v>
      </c>
      <c r="C2017" s="473"/>
      <c r="D2017" s="474"/>
      <c r="E2017" s="474"/>
      <c r="F2017" s="474"/>
      <c r="G2017" s="474">
        <f>SUM(G2018:G2051)</f>
        <v>0</v>
      </c>
      <c r="H2017" s="474">
        <f>SUM(H2018:H2051)</f>
        <v>0</v>
      </c>
      <c r="I2017" s="474">
        <f>SUM(I2018:I2051)</f>
        <v>0</v>
      </c>
      <c r="J2017" s="474">
        <f>SUM(J2018:J2051)</f>
        <v>0</v>
      </c>
      <c r="K2017" s="537"/>
      <c r="L2017" s="537"/>
    </row>
    <row r="2018" spans="1:12" ht="26.4">
      <c r="A2018" s="524">
        <v>2009</v>
      </c>
      <c r="B2018" s="417" t="s">
        <v>4599</v>
      </c>
      <c r="C2018" s="523" t="s">
        <v>1371</v>
      </c>
      <c r="D2018" s="524" t="s">
        <v>2985</v>
      </c>
      <c r="E2018" s="524" t="s">
        <v>4600</v>
      </c>
      <c r="F2018" s="524" t="s">
        <v>2986</v>
      </c>
      <c r="G2018" s="524"/>
      <c r="H2018" s="524"/>
      <c r="I2018" s="524"/>
      <c r="J2018" s="524"/>
      <c r="K2018" s="689">
        <v>46816</v>
      </c>
      <c r="L2018" s="537"/>
    </row>
    <row r="2019" spans="1:12">
      <c r="A2019" s="524">
        <v>2010</v>
      </c>
      <c r="B2019" s="754" t="s">
        <v>3303</v>
      </c>
      <c r="C2019" s="755" t="s">
        <v>491</v>
      </c>
      <c r="D2019" s="756" t="s">
        <v>1383</v>
      </c>
      <c r="E2019" s="756" t="s">
        <v>3729</v>
      </c>
      <c r="F2019" s="756" t="s">
        <v>3304</v>
      </c>
      <c r="G2019" s="524"/>
      <c r="H2019" s="524"/>
      <c r="I2019" s="524"/>
      <c r="J2019" s="524"/>
      <c r="K2019" s="689">
        <v>45640</v>
      </c>
      <c r="L2019" s="537"/>
    </row>
    <row r="2020" spans="1:12" ht="39.6">
      <c r="A2020" s="524">
        <v>2011</v>
      </c>
      <c r="B2020" s="414" t="s">
        <v>2987</v>
      </c>
      <c r="C2020" s="523" t="s">
        <v>2988</v>
      </c>
      <c r="D2020" s="524" t="s">
        <v>2989</v>
      </c>
      <c r="E2020" s="524" t="s">
        <v>4601</v>
      </c>
      <c r="F2020" s="524" t="s">
        <v>2990</v>
      </c>
      <c r="G2020" s="524"/>
      <c r="H2020" s="524"/>
      <c r="I2020" s="524"/>
      <c r="J2020" s="524"/>
      <c r="K2020" s="689">
        <v>45219</v>
      </c>
      <c r="L2020" s="537"/>
    </row>
    <row r="2021" spans="1:12" ht="52.8">
      <c r="A2021" s="524">
        <v>2012</v>
      </c>
      <c r="B2021" s="478" t="s">
        <v>1314</v>
      </c>
      <c r="C2021" s="693" t="s">
        <v>1315</v>
      </c>
      <c r="D2021" s="694" t="s">
        <v>1316</v>
      </c>
      <c r="E2021" s="694" t="s">
        <v>4602</v>
      </c>
      <c r="F2021" s="694" t="s">
        <v>2996</v>
      </c>
      <c r="G2021" s="524"/>
      <c r="H2021" s="524"/>
      <c r="I2021" s="524"/>
      <c r="J2021" s="524"/>
      <c r="K2021" s="689">
        <v>45986</v>
      </c>
      <c r="L2021" s="537"/>
    </row>
    <row r="2022" spans="1:12" ht="26.4">
      <c r="A2022" s="524">
        <v>2013</v>
      </c>
      <c r="B2022" s="532" t="s">
        <v>2896</v>
      </c>
      <c r="C2022" s="788" t="s">
        <v>413</v>
      </c>
      <c r="D2022" s="789" t="s">
        <v>1372</v>
      </c>
      <c r="E2022" s="789" t="s">
        <v>4603</v>
      </c>
      <c r="F2022" s="789" t="s">
        <v>3305</v>
      </c>
      <c r="G2022" s="524"/>
      <c r="H2022" s="524"/>
      <c r="I2022" s="524"/>
      <c r="J2022" s="524"/>
      <c r="K2022" s="692">
        <v>45706</v>
      </c>
      <c r="L2022" s="537"/>
    </row>
    <row r="2023" spans="1:12" ht="39.6">
      <c r="A2023" s="524">
        <v>2014</v>
      </c>
      <c r="B2023" s="478" t="s">
        <v>5117</v>
      </c>
      <c r="C2023" s="693" t="s">
        <v>5118</v>
      </c>
      <c r="D2023" s="694" t="s">
        <v>5119</v>
      </c>
      <c r="E2023" s="694" t="s">
        <v>5120</v>
      </c>
      <c r="F2023" s="512" t="s">
        <v>4588</v>
      </c>
      <c r="G2023" s="524"/>
      <c r="H2023" s="524"/>
      <c r="I2023" s="524"/>
      <c r="J2023" s="524"/>
      <c r="K2023" s="790">
        <v>47463</v>
      </c>
      <c r="L2023" s="537"/>
    </row>
    <row r="2024" spans="1:12">
      <c r="A2024" s="524">
        <v>2015</v>
      </c>
      <c r="B2024" s="478" t="s">
        <v>3306</v>
      </c>
      <c r="C2024" s="693" t="s">
        <v>3307</v>
      </c>
      <c r="D2024" s="694" t="s">
        <v>1286</v>
      </c>
      <c r="E2024" s="694" t="s">
        <v>4604</v>
      </c>
      <c r="F2024" s="694">
        <v>1</v>
      </c>
      <c r="G2024" s="524"/>
      <c r="H2024" s="524"/>
      <c r="I2024" s="524"/>
      <c r="J2024" s="524"/>
      <c r="K2024" s="689">
        <v>45866</v>
      </c>
      <c r="L2024" s="537"/>
    </row>
    <row r="2025" spans="1:12" ht="26.4">
      <c r="A2025" s="524">
        <v>2016</v>
      </c>
      <c r="B2025" s="478" t="s">
        <v>4605</v>
      </c>
      <c r="C2025" s="693" t="s">
        <v>4606</v>
      </c>
      <c r="D2025" s="694" t="s">
        <v>4607</v>
      </c>
      <c r="E2025" s="694" t="s">
        <v>4608</v>
      </c>
      <c r="F2025" s="694" t="s">
        <v>4609</v>
      </c>
      <c r="G2025" s="524"/>
      <c r="H2025" s="524"/>
      <c r="I2025" s="524"/>
      <c r="J2025" s="524"/>
      <c r="K2025" s="689">
        <v>47260</v>
      </c>
      <c r="L2025" s="537"/>
    </row>
    <row r="2026" spans="1:12" ht="26.4">
      <c r="A2026" s="524">
        <v>2017</v>
      </c>
      <c r="B2026" s="478" t="s">
        <v>3650</v>
      </c>
      <c r="C2026" s="693" t="s">
        <v>413</v>
      </c>
      <c r="D2026" s="694" t="s">
        <v>1372</v>
      </c>
      <c r="E2026" s="694" t="s">
        <v>4543</v>
      </c>
      <c r="F2026" s="694" t="s">
        <v>2995</v>
      </c>
      <c r="G2026" s="524"/>
      <c r="H2026" s="524"/>
      <c r="I2026" s="524"/>
      <c r="J2026" s="524"/>
      <c r="K2026" s="692">
        <v>46482</v>
      </c>
      <c r="L2026" s="537"/>
    </row>
    <row r="2027" spans="1:12" ht="26.4">
      <c r="A2027" s="524">
        <v>2018</v>
      </c>
      <c r="B2027" s="417" t="s">
        <v>1373</v>
      </c>
      <c r="C2027" s="523" t="s">
        <v>393</v>
      </c>
      <c r="D2027" s="524" t="s">
        <v>1374</v>
      </c>
      <c r="E2027" s="524" t="s">
        <v>3752</v>
      </c>
      <c r="F2027" s="524" t="s">
        <v>2237</v>
      </c>
      <c r="G2027" s="524"/>
      <c r="H2027" s="524"/>
      <c r="I2027" s="524"/>
      <c r="J2027" s="524"/>
      <c r="K2027" s="706">
        <v>46851</v>
      </c>
      <c r="L2027" s="537"/>
    </row>
    <row r="2028" spans="1:12" ht="132">
      <c r="A2028" s="524">
        <v>2019</v>
      </c>
      <c r="B2028" s="417" t="s">
        <v>1375</v>
      </c>
      <c r="C2028" s="523" t="s">
        <v>1352</v>
      </c>
      <c r="D2028" s="524" t="s">
        <v>1372</v>
      </c>
      <c r="E2028" s="524" t="s">
        <v>4610</v>
      </c>
      <c r="F2028" s="524" t="s">
        <v>2991</v>
      </c>
      <c r="G2028" s="524"/>
      <c r="H2028" s="524"/>
      <c r="I2028" s="524"/>
      <c r="J2028" s="524"/>
      <c r="K2028" s="689">
        <v>46711</v>
      </c>
      <c r="L2028" s="537"/>
    </row>
    <row r="2029" spans="1:12" ht="132">
      <c r="A2029" s="524">
        <v>2020</v>
      </c>
      <c r="B2029" s="417" t="s">
        <v>2992</v>
      </c>
      <c r="C2029" s="523" t="s">
        <v>1352</v>
      </c>
      <c r="D2029" s="524" t="s">
        <v>2993</v>
      </c>
      <c r="E2029" s="524" t="s">
        <v>4610</v>
      </c>
      <c r="F2029" s="524" t="s">
        <v>2286</v>
      </c>
      <c r="G2029" s="524"/>
      <c r="H2029" s="524"/>
      <c r="I2029" s="524"/>
      <c r="J2029" s="524"/>
      <c r="K2029" s="689">
        <v>45815</v>
      </c>
      <c r="L2029" s="537"/>
    </row>
    <row r="2030" spans="1:12" ht="26.4">
      <c r="A2030" s="524">
        <v>2021</v>
      </c>
      <c r="B2030" s="414" t="s">
        <v>4611</v>
      </c>
      <c r="C2030" s="523" t="s">
        <v>1352</v>
      </c>
      <c r="D2030" s="524" t="s">
        <v>4612</v>
      </c>
      <c r="E2030" s="524" t="s">
        <v>4613</v>
      </c>
      <c r="F2030" s="524">
        <v>0.5</v>
      </c>
      <c r="G2030" s="524"/>
      <c r="H2030" s="524"/>
      <c r="I2030" s="524"/>
      <c r="J2030" s="524"/>
      <c r="K2030" s="692">
        <v>47435</v>
      </c>
      <c r="L2030" s="537"/>
    </row>
    <row r="2031" spans="1:12" ht="26.4">
      <c r="A2031" s="524">
        <v>2022</v>
      </c>
      <c r="B2031" s="417" t="s">
        <v>4614</v>
      </c>
      <c r="C2031" s="523" t="s">
        <v>1352</v>
      </c>
      <c r="D2031" s="524" t="s">
        <v>4612</v>
      </c>
      <c r="E2031" s="524" t="s">
        <v>3736</v>
      </c>
      <c r="F2031" s="524">
        <v>0.25</v>
      </c>
      <c r="G2031" s="524"/>
      <c r="H2031" s="524"/>
      <c r="I2031" s="524"/>
      <c r="J2031" s="524"/>
      <c r="K2031" s="689">
        <v>47204</v>
      </c>
      <c r="L2031" s="537"/>
    </row>
    <row r="2032" spans="1:12" ht="26.4">
      <c r="A2032" s="524">
        <v>2023</v>
      </c>
      <c r="B2032" s="417" t="s">
        <v>1376</v>
      </c>
      <c r="C2032" s="523" t="s">
        <v>1377</v>
      </c>
      <c r="D2032" s="524" t="s">
        <v>1374</v>
      </c>
      <c r="E2032" s="524" t="s">
        <v>4571</v>
      </c>
      <c r="F2032" s="524" t="s">
        <v>2994</v>
      </c>
      <c r="G2032" s="524"/>
      <c r="H2032" s="524"/>
      <c r="I2032" s="524"/>
      <c r="J2032" s="524"/>
      <c r="K2032" s="706">
        <v>46378</v>
      </c>
      <c r="L2032" s="537"/>
    </row>
    <row r="2033" spans="1:12" ht="26.4">
      <c r="A2033" s="524">
        <v>2024</v>
      </c>
      <c r="B2033" s="417" t="s">
        <v>4615</v>
      </c>
      <c r="C2033" s="523" t="s">
        <v>471</v>
      </c>
      <c r="D2033" s="524" t="s">
        <v>1374</v>
      </c>
      <c r="E2033" s="524" t="s">
        <v>4616</v>
      </c>
      <c r="F2033" s="524" t="s">
        <v>4617</v>
      </c>
      <c r="G2033" s="524"/>
      <c r="H2033" s="524"/>
      <c r="I2033" s="524"/>
      <c r="J2033" s="524"/>
      <c r="K2033" s="689">
        <v>47257</v>
      </c>
      <c r="L2033" s="537"/>
    </row>
    <row r="2034" spans="1:12">
      <c r="A2034" s="524">
        <v>2025</v>
      </c>
      <c r="B2034" s="417" t="s">
        <v>4618</v>
      </c>
      <c r="C2034" s="523" t="s">
        <v>4619</v>
      </c>
      <c r="D2034" s="524" t="s">
        <v>4620</v>
      </c>
      <c r="E2034" s="524" t="s">
        <v>4621</v>
      </c>
      <c r="F2034" s="524" t="s">
        <v>4622</v>
      </c>
      <c r="G2034" s="524"/>
      <c r="H2034" s="524"/>
      <c r="I2034" s="524"/>
      <c r="J2034" s="524"/>
      <c r="K2034" s="538">
        <v>47182</v>
      </c>
      <c r="L2034" s="537"/>
    </row>
    <row r="2035" spans="1:12">
      <c r="A2035" s="524">
        <v>2026</v>
      </c>
      <c r="B2035" s="417" t="s">
        <v>1378</v>
      </c>
      <c r="C2035" s="523" t="s">
        <v>1379</v>
      </c>
      <c r="D2035" s="524" t="s">
        <v>1380</v>
      </c>
      <c r="E2035" s="524" t="s">
        <v>4530</v>
      </c>
      <c r="F2035" s="524" t="s">
        <v>2995</v>
      </c>
      <c r="G2035" s="524"/>
      <c r="H2035" s="524"/>
      <c r="I2035" s="524"/>
      <c r="J2035" s="524"/>
      <c r="K2035" s="689">
        <v>46110</v>
      </c>
      <c r="L2035" s="537"/>
    </row>
    <row r="2036" spans="1:12" ht="26.4">
      <c r="A2036" s="524">
        <v>2027</v>
      </c>
      <c r="B2036" s="417" t="s">
        <v>1381</v>
      </c>
      <c r="C2036" s="523" t="s">
        <v>1382</v>
      </c>
      <c r="D2036" s="524" t="s">
        <v>1374</v>
      </c>
      <c r="E2036" s="524" t="s">
        <v>4490</v>
      </c>
      <c r="F2036" s="524">
        <v>0.18</v>
      </c>
      <c r="G2036" s="524"/>
      <c r="H2036" s="524"/>
      <c r="I2036" s="524"/>
      <c r="J2036" s="524"/>
      <c r="K2036" s="706">
        <v>45277</v>
      </c>
      <c r="L2036" s="537"/>
    </row>
    <row r="2037" spans="1:12" ht="39.6">
      <c r="A2037" s="524">
        <v>2028</v>
      </c>
      <c r="B2037" s="417" t="s">
        <v>2997</v>
      </c>
      <c r="C2037" s="523" t="s">
        <v>2998</v>
      </c>
      <c r="D2037" s="524" t="s">
        <v>2999</v>
      </c>
      <c r="E2037" s="524" t="s">
        <v>4624</v>
      </c>
      <c r="F2037" s="524" t="s">
        <v>3000</v>
      </c>
      <c r="G2037" s="524"/>
      <c r="H2037" s="524"/>
      <c r="I2037" s="524"/>
      <c r="J2037" s="524"/>
      <c r="K2037" s="689">
        <v>45223</v>
      </c>
      <c r="L2037" s="537"/>
    </row>
    <row r="2038" spans="1:12" ht="26.4">
      <c r="A2038" s="524">
        <v>2029</v>
      </c>
      <c r="B2038" s="417" t="s">
        <v>1384</v>
      </c>
      <c r="C2038" s="523" t="s">
        <v>413</v>
      </c>
      <c r="D2038" s="524" t="s">
        <v>1372</v>
      </c>
      <c r="E2038" s="524" t="s">
        <v>4623</v>
      </c>
      <c r="F2038" s="524" t="s">
        <v>3001</v>
      </c>
      <c r="G2038" s="524"/>
      <c r="H2038" s="524"/>
      <c r="I2038" s="524"/>
      <c r="J2038" s="524"/>
      <c r="K2038" s="689">
        <v>45117</v>
      </c>
      <c r="L2038" s="537"/>
    </row>
    <row r="2039" spans="1:12" ht="26.4">
      <c r="A2039" s="524">
        <v>2030</v>
      </c>
      <c r="B2039" s="417" t="s">
        <v>3002</v>
      </c>
      <c r="C2039" s="523" t="s">
        <v>1382</v>
      </c>
      <c r="D2039" s="524" t="s">
        <v>1374</v>
      </c>
      <c r="E2039" s="524" t="s">
        <v>3859</v>
      </c>
      <c r="F2039" s="524" t="s">
        <v>3003</v>
      </c>
      <c r="G2039" s="524"/>
      <c r="H2039" s="524"/>
      <c r="I2039" s="524"/>
      <c r="J2039" s="524"/>
      <c r="K2039" s="689">
        <v>45592</v>
      </c>
      <c r="L2039" s="537"/>
    </row>
    <row r="2040" spans="1:12" ht="26.4">
      <c r="A2040" s="524">
        <v>2031</v>
      </c>
      <c r="B2040" s="417" t="s">
        <v>4625</v>
      </c>
      <c r="C2040" s="523" t="s">
        <v>487</v>
      </c>
      <c r="D2040" s="524" t="s">
        <v>4626</v>
      </c>
      <c r="E2040" s="524" t="s">
        <v>3773</v>
      </c>
      <c r="F2040" s="524" t="s">
        <v>4627</v>
      </c>
      <c r="G2040" s="524"/>
      <c r="H2040" s="524"/>
      <c r="I2040" s="524"/>
      <c r="J2040" s="524"/>
      <c r="K2040" s="538">
        <v>47155</v>
      </c>
      <c r="L2040" s="537"/>
    </row>
    <row r="2041" spans="1:12" ht="26.4">
      <c r="A2041" s="524">
        <v>2032</v>
      </c>
      <c r="B2041" s="417" t="s">
        <v>4628</v>
      </c>
      <c r="C2041" s="523" t="s">
        <v>362</v>
      </c>
      <c r="D2041" s="524" t="s">
        <v>4629</v>
      </c>
      <c r="E2041" s="524" t="s">
        <v>3749</v>
      </c>
      <c r="F2041" s="524">
        <v>7.5</v>
      </c>
      <c r="G2041" s="524"/>
      <c r="H2041" s="524"/>
      <c r="I2041" s="524"/>
      <c r="J2041" s="524"/>
      <c r="K2041" s="538">
        <v>47209</v>
      </c>
      <c r="L2041" s="537"/>
    </row>
    <row r="2042" spans="1:12" ht="158.4">
      <c r="A2042" s="524">
        <v>2033</v>
      </c>
      <c r="B2042" s="417" t="s">
        <v>5080</v>
      </c>
      <c r="C2042" s="523" t="s">
        <v>5081</v>
      </c>
      <c r="D2042" s="524" t="s">
        <v>5121</v>
      </c>
      <c r="E2042" s="524" t="s">
        <v>5083</v>
      </c>
      <c r="F2042" s="524" t="s">
        <v>5084</v>
      </c>
      <c r="G2042" s="524"/>
      <c r="H2042" s="524"/>
      <c r="I2042" s="524"/>
      <c r="J2042" s="524"/>
      <c r="K2042" s="689">
        <v>47525</v>
      </c>
      <c r="L2042" s="537"/>
    </row>
    <row r="2043" spans="1:12" ht="26.4">
      <c r="A2043" s="524">
        <v>2034</v>
      </c>
      <c r="B2043" s="414" t="s">
        <v>5122</v>
      </c>
      <c r="C2043" s="523" t="s">
        <v>5123</v>
      </c>
      <c r="D2043" s="524" t="s">
        <v>5124</v>
      </c>
      <c r="E2043" s="524" t="s">
        <v>5125</v>
      </c>
      <c r="F2043" s="524">
        <v>0.2</v>
      </c>
      <c r="G2043" s="524"/>
      <c r="H2043" s="524"/>
      <c r="I2043" s="524"/>
      <c r="J2043" s="524"/>
      <c r="K2043" s="769">
        <v>47754</v>
      </c>
      <c r="L2043" s="537"/>
    </row>
    <row r="2044" spans="1:12" ht="39.6">
      <c r="A2044" s="524">
        <v>2035</v>
      </c>
      <c r="B2044" s="417" t="s">
        <v>1385</v>
      </c>
      <c r="C2044" s="523" t="s">
        <v>1386</v>
      </c>
      <c r="D2044" s="524" t="s">
        <v>1374</v>
      </c>
      <c r="E2044" s="524" t="s">
        <v>4630</v>
      </c>
      <c r="F2044" s="524" t="s">
        <v>3004</v>
      </c>
      <c r="G2044" s="524"/>
      <c r="H2044" s="524"/>
      <c r="I2044" s="524"/>
      <c r="J2044" s="524"/>
      <c r="K2044" s="706">
        <v>45892</v>
      </c>
      <c r="L2044" s="537"/>
    </row>
    <row r="2045" spans="1:12">
      <c r="A2045" s="524">
        <v>2036</v>
      </c>
      <c r="B2045" s="417" t="s">
        <v>1387</v>
      </c>
      <c r="C2045" s="523" t="s">
        <v>1388</v>
      </c>
      <c r="D2045" s="524" t="s">
        <v>1380</v>
      </c>
      <c r="E2045" s="524" t="s">
        <v>4530</v>
      </c>
      <c r="F2045" s="524" t="s">
        <v>2926</v>
      </c>
      <c r="G2045" s="524"/>
      <c r="H2045" s="524"/>
      <c r="I2045" s="524"/>
      <c r="J2045" s="524"/>
      <c r="K2045" s="706">
        <v>46110</v>
      </c>
      <c r="L2045" s="537"/>
    </row>
    <row r="2046" spans="1:12">
      <c r="A2046" s="524">
        <v>2037</v>
      </c>
      <c r="B2046" s="417" t="s">
        <v>2935</v>
      </c>
      <c r="C2046" s="523" t="s">
        <v>418</v>
      </c>
      <c r="D2046" s="524" t="s">
        <v>1383</v>
      </c>
      <c r="E2046" s="524" t="s">
        <v>4631</v>
      </c>
      <c r="F2046" s="524" t="s">
        <v>2936</v>
      </c>
      <c r="G2046" s="524"/>
      <c r="H2046" s="524"/>
      <c r="I2046" s="524"/>
      <c r="J2046" s="524"/>
      <c r="K2046" s="689">
        <v>45866</v>
      </c>
      <c r="L2046" s="537"/>
    </row>
    <row r="2047" spans="1:12" ht="52.8">
      <c r="A2047" s="524">
        <v>2038</v>
      </c>
      <c r="B2047" s="417" t="s">
        <v>1389</v>
      </c>
      <c r="C2047" s="523" t="s">
        <v>1315</v>
      </c>
      <c r="D2047" s="524" t="s">
        <v>1316</v>
      </c>
      <c r="E2047" s="524" t="s">
        <v>3901</v>
      </c>
      <c r="F2047" s="524" t="s">
        <v>3005</v>
      </c>
      <c r="G2047" s="524"/>
      <c r="H2047" s="524"/>
      <c r="I2047" s="524"/>
      <c r="J2047" s="524"/>
      <c r="K2047" s="689">
        <v>47265</v>
      </c>
      <c r="L2047" s="537"/>
    </row>
    <row r="2048" spans="1:12" ht="39.6">
      <c r="A2048" s="524">
        <v>2039</v>
      </c>
      <c r="B2048" s="414" t="s">
        <v>4632</v>
      </c>
      <c r="C2048" s="523" t="s">
        <v>4633</v>
      </c>
      <c r="D2048" s="524" t="s">
        <v>4634</v>
      </c>
      <c r="E2048" s="524" t="s">
        <v>4635</v>
      </c>
      <c r="F2048" s="524" t="s">
        <v>4636</v>
      </c>
      <c r="G2048" s="524"/>
      <c r="H2048" s="524"/>
      <c r="I2048" s="524"/>
      <c r="J2048" s="524"/>
      <c r="K2048" s="689">
        <v>47190</v>
      </c>
      <c r="L2048" s="537"/>
    </row>
    <row r="2049" spans="1:12" ht="52.8">
      <c r="A2049" s="524">
        <v>2040</v>
      </c>
      <c r="B2049" s="417" t="s">
        <v>1390</v>
      </c>
      <c r="C2049" s="523" t="s">
        <v>1391</v>
      </c>
      <c r="D2049" s="524" t="s">
        <v>1392</v>
      </c>
      <c r="E2049" s="524" t="s">
        <v>4637</v>
      </c>
      <c r="F2049" s="524" t="s">
        <v>2926</v>
      </c>
      <c r="G2049" s="524"/>
      <c r="H2049" s="524"/>
      <c r="I2049" s="524"/>
      <c r="J2049" s="524"/>
      <c r="K2049" s="706">
        <v>46285</v>
      </c>
      <c r="L2049" s="537"/>
    </row>
    <row r="2050" spans="1:12">
      <c r="A2050" s="524">
        <v>2041</v>
      </c>
      <c r="B2050" s="478" t="s">
        <v>5126</v>
      </c>
      <c r="C2050" s="693" t="s">
        <v>491</v>
      </c>
      <c r="D2050" s="694" t="s">
        <v>3296</v>
      </c>
      <c r="E2050" s="694" t="s">
        <v>4489</v>
      </c>
      <c r="F2050" s="512" t="s">
        <v>5127</v>
      </c>
      <c r="G2050" s="524"/>
      <c r="H2050" s="524"/>
      <c r="I2050" s="524"/>
      <c r="J2050" s="524"/>
      <c r="K2050" s="689">
        <v>47760</v>
      </c>
      <c r="L2050" s="537"/>
    </row>
    <row r="2051" spans="1:12" ht="26.4">
      <c r="A2051" s="524">
        <v>2042</v>
      </c>
      <c r="B2051" s="698" t="s">
        <v>1393</v>
      </c>
      <c r="C2051" s="523"/>
      <c r="D2051" s="524"/>
      <c r="E2051" s="524"/>
      <c r="F2051" s="524"/>
      <c r="G2051" s="474">
        <f>SUM(G2052:G2066)</f>
        <v>0</v>
      </c>
      <c r="H2051" s="474">
        <f>SUM(H2052:H2066)</f>
        <v>0</v>
      </c>
      <c r="I2051" s="474">
        <f>SUM(I2052:I2066)</f>
        <v>0</v>
      </c>
      <c r="J2051" s="474">
        <f>SUM(J2052:J2066)</f>
        <v>0</v>
      </c>
      <c r="K2051" s="537"/>
      <c r="L2051" s="537"/>
    </row>
    <row r="2052" spans="1:12">
      <c r="A2052" s="524">
        <v>2043</v>
      </c>
      <c r="B2052" s="693"/>
      <c r="C2052" s="693"/>
      <c r="D2052" s="694"/>
      <c r="E2052" s="694"/>
      <c r="F2052" s="765"/>
      <c r="G2052" s="524"/>
      <c r="H2052" s="524"/>
      <c r="I2052" s="524"/>
      <c r="J2052" s="524"/>
      <c r="K2052" s="537"/>
      <c r="L2052" s="537"/>
    </row>
    <row r="2053" spans="1:12">
      <c r="A2053" s="524">
        <v>2044</v>
      </c>
      <c r="B2053" s="788"/>
      <c r="C2053" s="788"/>
      <c r="D2053" s="789"/>
      <c r="E2053" s="789"/>
      <c r="F2053" s="789"/>
      <c r="G2053" s="524"/>
      <c r="H2053" s="524"/>
      <c r="I2053" s="524"/>
      <c r="J2053" s="524"/>
      <c r="K2053" s="537"/>
      <c r="L2053" s="537"/>
    </row>
    <row r="2054" spans="1:12">
      <c r="A2054" s="524">
        <v>2045</v>
      </c>
      <c r="B2054" s="788"/>
      <c r="C2054" s="788"/>
      <c r="D2054" s="789"/>
      <c r="E2054" s="789"/>
      <c r="F2054" s="789"/>
      <c r="G2054" s="524"/>
      <c r="H2054" s="524"/>
      <c r="I2054" s="524"/>
      <c r="J2054" s="524"/>
      <c r="K2054" s="537"/>
      <c r="L2054" s="537"/>
    </row>
    <row r="2055" spans="1:12">
      <c r="A2055" s="524">
        <v>2046</v>
      </c>
      <c r="B2055" s="788"/>
      <c r="C2055" s="788"/>
      <c r="D2055" s="789"/>
      <c r="E2055" s="789"/>
      <c r="F2055" s="789"/>
      <c r="G2055" s="524"/>
      <c r="H2055" s="524"/>
      <c r="I2055" s="524"/>
      <c r="J2055" s="524"/>
      <c r="K2055" s="537"/>
      <c r="L2055" s="537"/>
    </row>
    <row r="2056" spans="1:12">
      <c r="A2056" s="524">
        <v>2047</v>
      </c>
      <c r="B2056" s="755"/>
      <c r="C2056" s="755"/>
      <c r="D2056" s="756"/>
      <c r="E2056" s="756"/>
      <c r="F2056" s="756"/>
      <c r="G2056" s="524"/>
      <c r="H2056" s="524"/>
      <c r="I2056" s="524"/>
      <c r="J2056" s="524"/>
      <c r="K2056" s="537"/>
      <c r="L2056" s="537"/>
    </row>
    <row r="2057" spans="1:12">
      <c r="A2057" s="524">
        <v>2048</v>
      </c>
      <c r="B2057" s="693"/>
      <c r="C2057" s="693"/>
      <c r="D2057" s="694"/>
      <c r="E2057" s="694"/>
      <c r="F2057" s="694"/>
      <c r="G2057" s="524"/>
      <c r="H2057" s="524"/>
      <c r="I2057" s="524"/>
      <c r="J2057" s="524"/>
      <c r="K2057" s="537"/>
      <c r="L2057" s="537"/>
    </row>
    <row r="2058" spans="1:12">
      <c r="A2058" s="524">
        <v>2049</v>
      </c>
      <c r="B2058" s="523"/>
      <c r="C2058" s="523"/>
      <c r="D2058" s="524"/>
      <c r="E2058" s="524"/>
      <c r="F2058" s="524"/>
      <c r="G2058" s="524"/>
      <c r="H2058" s="524"/>
      <c r="I2058" s="524"/>
      <c r="J2058" s="524"/>
      <c r="K2058" s="537"/>
      <c r="L2058" s="537"/>
    </row>
    <row r="2059" spans="1:12">
      <c r="A2059" s="524">
        <v>2050</v>
      </c>
      <c r="B2059" s="523"/>
      <c r="C2059" s="523"/>
      <c r="D2059" s="524"/>
      <c r="E2059" s="524"/>
      <c r="F2059" s="524"/>
      <c r="G2059" s="524"/>
      <c r="H2059" s="524"/>
      <c r="I2059" s="524"/>
      <c r="J2059" s="524"/>
      <c r="K2059" s="537"/>
      <c r="L2059" s="537"/>
    </row>
    <row r="2060" spans="1:12">
      <c r="A2060" s="524">
        <v>2051</v>
      </c>
      <c r="B2060" s="523"/>
      <c r="C2060" s="523"/>
      <c r="D2060" s="524"/>
      <c r="E2060" s="524"/>
      <c r="F2060" s="524"/>
      <c r="G2060" s="524"/>
      <c r="H2060" s="524"/>
      <c r="I2060" s="524"/>
      <c r="J2060" s="524"/>
      <c r="K2060" s="537"/>
      <c r="L2060" s="537"/>
    </row>
    <row r="2061" spans="1:12">
      <c r="A2061" s="524">
        <v>2052</v>
      </c>
      <c r="B2061" s="523"/>
      <c r="C2061" s="523"/>
      <c r="D2061" s="524"/>
      <c r="E2061" s="524"/>
      <c r="F2061" s="524"/>
      <c r="G2061" s="524"/>
      <c r="H2061" s="524"/>
      <c r="I2061" s="524"/>
      <c r="J2061" s="524"/>
      <c r="K2061" s="537"/>
      <c r="L2061" s="537"/>
    </row>
    <row r="2062" spans="1:12">
      <c r="A2062" s="524">
        <v>2053</v>
      </c>
      <c r="B2062" s="523"/>
      <c r="C2062" s="523"/>
      <c r="D2062" s="524"/>
      <c r="E2062" s="524"/>
      <c r="F2062" s="524"/>
      <c r="G2062" s="524"/>
      <c r="H2062" s="524"/>
      <c r="I2062" s="524"/>
      <c r="J2062" s="524"/>
      <c r="K2062" s="537"/>
      <c r="L2062" s="537"/>
    </row>
    <row r="2063" spans="1:12">
      <c r="A2063" s="524">
        <v>2054</v>
      </c>
      <c r="B2063" s="523"/>
      <c r="C2063" s="523"/>
      <c r="D2063" s="524"/>
      <c r="E2063" s="524"/>
      <c r="F2063" s="524"/>
      <c r="G2063" s="524"/>
      <c r="H2063" s="524"/>
      <c r="I2063" s="524"/>
      <c r="J2063" s="524"/>
      <c r="K2063" s="537"/>
      <c r="L2063" s="537"/>
    </row>
    <row r="2064" spans="1:12">
      <c r="A2064" s="524">
        <v>2055</v>
      </c>
      <c r="B2064" s="523"/>
      <c r="C2064" s="523"/>
      <c r="D2064" s="524"/>
      <c r="E2064" s="524"/>
      <c r="F2064" s="524"/>
      <c r="G2064" s="524"/>
      <c r="H2064" s="524"/>
      <c r="I2064" s="524"/>
      <c r="J2064" s="524"/>
      <c r="K2064" s="537"/>
      <c r="L2064" s="537"/>
    </row>
    <row r="2065" spans="1:12">
      <c r="A2065" s="524">
        <v>2056</v>
      </c>
      <c r="B2065" s="523"/>
      <c r="C2065" s="523"/>
      <c r="D2065" s="524"/>
      <c r="E2065" s="524"/>
      <c r="F2065" s="524"/>
      <c r="G2065" s="524"/>
      <c r="H2065" s="524"/>
      <c r="I2065" s="524"/>
      <c r="J2065" s="524"/>
      <c r="K2065" s="537"/>
      <c r="L2065" s="537"/>
    </row>
    <row r="2066" spans="1:12">
      <c r="A2066" s="524">
        <v>2057</v>
      </c>
      <c r="B2066" s="523"/>
      <c r="C2066" s="523"/>
      <c r="D2066" s="524"/>
      <c r="E2066" s="524"/>
      <c r="F2066" s="524"/>
      <c r="G2066" s="524"/>
      <c r="H2066" s="524"/>
      <c r="I2066" s="524"/>
      <c r="J2066" s="524"/>
      <c r="K2066" s="537"/>
      <c r="L2066" s="537"/>
    </row>
    <row r="2067" spans="1:12" ht="26.4">
      <c r="A2067" s="524">
        <v>2058</v>
      </c>
      <c r="B2067" s="481" t="s">
        <v>1394</v>
      </c>
      <c r="C2067" s="473"/>
      <c r="D2067" s="474"/>
      <c r="E2067" s="474"/>
      <c r="F2067" s="474"/>
      <c r="G2067" s="474">
        <f>SUM(G2068:G2084)</f>
        <v>0</v>
      </c>
      <c r="H2067" s="474">
        <f>SUM(H2068:H2084)</f>
        <v>0</v>
      </c>
      <c r="I2067" s="474">
        <f>SUM(I2068:I2084)</f>
        <v>0</v>
      </c>
      <c r="J2067" s="474">
        <f>SUM(J2068:J2084)</f>
        <v>0</v>
      </c>
      <c r="K2067" s="537"/>
      <c r="L2067" s="537"/>
    </row>
    <row r="2068" spans="1:12">
      <c r="A2068" s="524">
        <v>2059</v>
      </c>
      <c r="B2068" s="523"/>
      <c r="C2068" s="523"/>
      <c r="D2068" s="524"/>
      <c r="E2068" s="524"/>
      <c r="F2068" s="524"/>
      <c r="G2068" s="524"/>
      <c r="H2068" s="524"/>
      <c r="I2068" s="524"/>
      <c r="J2068" s="524"/>
      <c r="K2068" s="537"/>
      <c r="L2068" s="537"/>
    </row>
    <row r="2069" spans="1:12">
      <c r="A2069" s="524">
        <v>2060</v>
      </c>
      <c r="B2069" s="523"/>
      <c r="C2069" s="523"/>
      <c r="D2069" s="524"/>
      <c r="E2069" s="524"/>
      <c r="F2069" s="524"/>
      <c r="G2069" s="524"/>
      <c r="H2069" s="524"/>
      <c r="I2069" s="524"/>
      <c r="J2069" s="524"/>
      <c r="K2069" s="537"/>
      <c r="L2069" s="537"/>
    </row>
    <row r="2070" spans="1:12">
      <c r="A2070" s="524">
        <v>2061</v>
      </c>
      <c r="B2070" s="523"/>
      <c r="C2070" s="523"/>
      <c r="D2070" s="524"/>
      <c r="E2070" s="524"/>
      <c r="F2070" s="524"/>
      <c r="G2070" s="524"/>
      <c r="H2070" s="524"/>
      <c r="I2070" s="524"/>
      <c r="J2070" s="524"/>
      <c r="K2070" s="537"/>
      <c r="L2070" s="537"/>
    </row>
    <row r="2071" spans="1:12">
      <c r="A2071" s="524">
        <v>2062</v>
      </c>
      <c r="B2071" s="523"/>
      <c r="C2071" s="523"/>
      <c r="D2071" s="524"/>
      <c r="E2071" s="524"/>
      <c r="F2071" s="524"/>
      <c r="G2071" s="524"/>
      <c r="H2071" s="524"/>
      <c r="I2071" s="524"/>
      <c r="J2071" s="524"/>
      <c r="K2071" s="537"/>
      <c r="L2071" s="537"/>
    </row>
    <row r="2072" spans="1:12">
      <c r="A2072" s="524">
        <v>2063</v>
      </c>
      <c r="B2072" s="523"/>
      <c r="C2072" s="523"/>
      <c r="D2072" s="524"/>
      <c r="E2072" s="524"/>
      <c r="F2072" s="524"/>
      <c r="G2072" s="524"/>
      <c r="H2072" s="524"/>
      <c r="I2072" s="524"/>
      <c r="J2072" s="524"/>
      <c r="K2072" s="537"/>
      <c r="L2072" s="537"/>
    </row>
    <row r="2073" spans="1:12">
      <c r="A2073" s="524">
        <v>2064</v>
      </c>
      <c r="B2073" s="523"/>
      <c r="C2073" s="523"/>
      <c r="D2073" s="524"/>
      <c r="E2073" s="524"/>
      <c r="F2073" s="524"/>
      <c r="G2073" s="524"/>
      <c r="H2073" s="524"/>
      <c r="I2073" s="524"/>
      <c r="J2073" s="524"/>
      <c r="K2073" s="537"/>
      <c r="L2073" s="537"/>
    </row>
    <row r="2074" spans="1:12">
      <c r="A2074" s="524">
        <v>2065</v>
      </c>
      <c r="B2074" s="523"/>
      <c r="C2074" s="523"/>
      <c r="D2074" s="524"/>
      <c r="E2074" s="524"/>
      <c r="F2074" s="524"/>
      <c r="G2074" s="524"/>
      <c r="H2074" s="524"/>
      <c r="I2074" s="524"/>
      <c r="J2074" s="524"/>
      <c r="K2074" s="537"/>
      <c r="L2074" s="537"/>
    </row>
    <row r="2075" spans="1:12">
      <c r="A2075" s="524">
        <v>2066</v>
      </c>
      <c r="B2075" s="523"/>
      <c r="C2075" s="523"/>
      <c r="D2075" s="524"/>
      <c r="E2075" s="524"/>
      <c r="F2075" s="524"/>
      <c r="G2075" s="524"/>
      <c r="H2075" s="524"/>
      <c r="I2075" s="524"/>
      <c r="J2075" s="524"/>
      <c r="K2075" s="537"/>
      <c r="L2075" s="537"/>
    </row>
    <row r="2076" spans="1:12">
      <c r="A2076" s="524">
        <v>2067</v>
      </c>
      <c r="B2076" s="523"/>
      <c r="C2076" s="523"/>
      <c r="D2076" s="524"/>
      <c r="E2076" s="524"/>
      <c r="F2076" s="524"/>
      <c r="G2076" s="524"/>
      <c r="H2076" s="524"/>
      <c r="I2076" s="524"/>
      <c r="J2076" s="524"/>
      <c r="K2076" s="537"/>
      <c r="L2076" s="537"/>
    </row>
    <row r="2077" spans="1:12">
      <c r="A2077" s="524">
        <v>2068</v>
      </c>
      <c r="B2077" s="523"/>
      <c r="C2077" s="523"/>
      <c r="D2077" s="524"/>
      <c r="E2077" s="524"/>
      <c r="F2077" s="524"/>
      <c r="G2077" s="524"/>
      <c r="H2077" s="524"/>
      <c r="I2077" s="524"/>
      <c r="J2077" s="524"/>
      <c r="K2077" s="537"/>
      <c r="L2077" s="537"/>
    </row>
    <row r="2078" spans="1:12">
      <c r="A2078" s="524">
        <v>2069</v>
      </c>
      <c r="B2078" s="523"/>
      <c r="C2078" s="523"/>
      <c r="D2078" s="524"/>
      <c r="E2078" s="524"/>
      <c r="F2078" s="524"/>
      <c r="G2078" s="524"/>
      <c r="H2078" s="524"/>
      <c r="I2078" s="524"/>
      <c r="J2078" s="524"/>
      <c r="K2078" s="537"/>
      <c r="L2078" s="537"/>
    </row>
    <row r="2079" spans="1:12">
      <c r="A2079" s="524">
        <v>2070</v>
      </c>
      <c r="B2079" s="523"/>
      <c r="C2079" s="523"/>
      <c r="D2079" s="524"/>
      <c r="E2079" s="524"/>
      <c r="F2079" s="524"/>
      <c r="G2079" s="524"/>
      <c r="H2079" s="524"/>
      <c r="I2079" s="524"/>
      <c r="J2079" s="524"/>
      <c r="K2079" s="537"/>
      <c r="L2079" s="537"/>
    </row>
    <row r="2080" spans="1:12">
      <c r="A2080" s="524">
        <v>2071</v>
      </c>
      <c r="B2080" s="523"/>
      <c r="C2080" s="523"/>
      <c r="D2080" s="524"/>
      <c r="E2080" s="524"/>
      <c r="F2080" s="524"/>
      <c r="G2080" s="524"/>
      <c r="H2080" s="524"/>
      <c r="I2080" s="524"/>
      <c r="J2080" s="524"/>
      <c r="K2080" s="537"/>
      <c r="L2080" s="537"/>
    </row>
    <row r="2081" spans="1:12">
      <c r="A2081" s="524">
        <v>2072</v>
      </c>
      <c r="B2081" s="523"/>
      <c r="C2081" s="523"/>
      <c r="D2081" s="524"/>
      <c r="E2081" s="524"/>
      <c r="F2081" s="524"/>
      <c r="G2081" s="524"/>
      <c r="H2081" s="524"/>
      <c r="I2081" s="524"/>
      <c r="J2081" s="524"/>
      <c r="K2081" s="537"/>
      <c r="L2081" s="537"/>
    </row>
    <row r="2082" spans="1:12">
      <c r="A2082" s="524">
        <v>2073</v>
      </c>
      <c r="B2082" s="523"/>
      <c r="C2082" s="523"/>
      <c r="D2082" s="524"/>
      <c r="E2082" s="524"/>
      <c r="F2082" s="524"/>
      <c r="G2082" s="524"/>
      <c r="H2082" s="524"/>
      <c r="I2082" s="524"/>
      <c r="J2082" s="524"/>
      <c r="K2082" s="537"/>
      <c r="L2082" s="537"/>
    </row>
    <row r="2083" spans="1:12">
      <c r="A2083" s="524">
        <v>2074</v>
      </c>
      <c r="B2083" s="523"/>
      <c r="C2083" s="523"/>
      <c r="D2083" s="524"/>
      <c r="E2083" s="524"/>
      <c r="F2083" s="524"/>
      <c r="G2083" s="524"/>
      <c r="H2083" s="524"/>
      <c r="I2083" s="524"/>
      <c r="J2083" s="524"/>
      <c r="K2083" s="537"/>
      <c r="L2083" s="537"/>
    </row>
    <row r="2084" spans="1:12">
      <c r="A2084" s="524">
        <v>2075</v>
      </c>
      <c r="B2084" s="523"/>
      <c r="C2084" s="523"/>
      <c r="D2084" s="524"/>
      <c r="E2084" s="524"/>
      <c r="F2084" s="524"/>
      <c r="G2084" s="524"/>
      <c r="H2084" s="524"/>
      <c r="I2084" s="524"/>
      <c r="J2084" s="524"/>
      <c r="K2084" s="537"/>
      <c r="L2084" s="537"/>
    </row>
    <row r="2085" spans="1:12">
      <c r="A2085" s="524">
        <v>2076</v>
      </c>
      <c r="B2085" s="481" t="s">
        <v>1395</v>
      </c>
      <c r="C2085" s="473"/>
      <c r="D2085" s="474"/>
      <c r="E2085" s="474"/>
      <c r="F2085" s="474"/>
      <c r="G2085" s="474">
        <f>SUM(G2086,G2088)</f>
        <v>0</v>
      </c>
      <c r="H2085" s="474">
        <f>SUM(H2086,H2088)</f>
        <v>0</v>
      </c>
      <c r="I2085" s="474">
        <f>SUM(I2086,I2088)</f>
        <v>0</v>
      </c>
      <c r="J2085" s="474">
        <f>SUM(J2086,J2088)</f>
        <v>0</v>
      </c>
      <c r="K2085" s="537"/>
      <c r="L2085" s="537"/>
    </row>
    <row r="2086" spans="1:12" ht="26.4">
      <c r="A2086" s="524">
        <v>2077</v>
      </c>
      <c r="B2086" s="523" t="s">
        <v>1396</v>
      </c>
      <c r="C2086" s="523"/>
      <c r="D2086" s="524"/>
      <c r="E2086" s="524"/>
      <c r="F2086" s="524"/>
      <c r="G2086" s="474">
        <f t="shared" ref="G2086:J2087" si="2">G10</f>
        <v>0</v>
      </c>
      <c r="H2086" s="474">
        <f t="shared" si="2"/>
        <v>0</v>
      </c>
      <c r="I2086" s="474">
        <f t="shared" si="2"/>
        <v>0</v>
      </c>
      <c r="J2086" s="474">
        <f t="shared" si="2"/>
        <v>0</v>
      </c>
      <c r="K2086" s="537"/>
      <c r="L2086" s="537"/>
    </row>
    <row r="2087" spans="1:12" ht="26.4">
      <c r="A2087" s="524">
        <v>2078</v>
      </c>
      <c r="B2087" s="523" t="s">
        <v>1397</v>
      </c>
      <c r="C2087" s="523"/>
      <c r="D2087" s="524"/>
      <c r="E2087" s="524"/>
      <c r="F2087" s="524"/>
      <c r="G2087" s="474">
        <f t="shared" si="2"/>
        <v>0</v>
      </c>
      <c r="H2087" s="474">
        <f t="shared" si="2"/>
        <v>0</v>
      </c>
      <c r="I2087" s="474">
        <f t="shared" si="2"/>
        <v>0</v>
      </c>
      <c r="J2087" s="474">
        <f t="shared" si="2"/>
        <v>0</v>
      </c>
      <c r="K2087" s="537"/>
      <c r="L2087" s="537"/>
    </row>
    <row r="2088" spans="1:12" ht="26.4">
      <c r="A2088" s="524">
        <v>2079</v>
      </c>
      <c r="B2088" s="523" t="s">
        <v>1398</v>
      </c>
      <c r="C2088" s="523"/>
      <c r="D2088" s="524"/>
      <c r="E2088" s="524"/>
      <c r="F2088" s="524"/>
      <c r="G2088" s="474">
        <f t="shared" ref="G2088:J2089" si="3">G1854</f>
        <v>0</v>
      </c>
      <c r="H2088" s="474">
        <f t="shared" si="3"/>
        <v>0</v>
      </c>
      <c r="I2088" s="474">
        <f t="shared" si="3"/>
        <v>0</v>
      </c>
      <c r="J2088" s="474">
        <f t="shared" si="3"/>
        <v>0</v>
      </c>
      <c r="K2088" s="537"/>
      <c r="L2088" s="537"/>
    </row>
    <row r="2089" spans="1:12" ht="26.4">
      <c r="A2089" s="524">
        <v>2080</v>
      </c>
      <c r="B2089" s="523" t="s">
        <v>1399</v>
      </c>
      <c r="C2089" s="523"/>
      <c r="D2089" s="524"/>
      <c r="E2089" s="524"/>
      <c r="F2089" s="524"/>
      <c r="G2089" s="474">
        <f t="shared" si="3"/>
        <v>0</v>
      </c>
      <c r="H2089" s="474">
        <f t="shared" si="3"/>
        <v>0</v>
      </c>
      <c r="I2089" s="474">
        <f t="shared" si="3"/>
        <v>0</v>
      </c>
      <c r="J2089" s="474">
        <f t="shared" si="3"/>
        <v>0</v>
      </c>
      <c r="K2089" s="537"/>
      <c r="L2089" s="537"/>
    </row>
    <row r="2090" spans="1:12">
      <c r="A2090" s="1231" t="s">
        <v>3006</v>
      </c>
      <c r="B2090" s="1232"/>
      <c r="C2090" s="1232"/>
      <c r="D2090" s="1232"/>
      <c r="E2090" s="1232"/>
      <c r="F2090" s="1232"/>
      <c r="G2090" s="1232"/>
      <c r="H2090" s="1232"/>
      <c r="I2090" s="1232"/>
      <c r="J2090" s="1232"/>
      <c r="K2090" s="537"/>
      <c r="L2090" s="537"/>
    </row>
    <row r="2091" spans="1:12">
      <c r="A2091" s="1233" t="s">
        <v>3007</v>
      </c>
      <c r="B2091" s="1233"/>
      <c r="C2091" s="1233"/>
      <c r="D2091" s="1233"/>
      <c r="E2091" s="1233"/>
      <c r="F2091" s="1233"/>
      <c r="G2091" s="1233"/>
      <c r="H2091" s="1233"/>
      <c r="I2091" s="1233"/>
      <c r="J2091" s="1233"/>
      <c r="K2091" s="537"/>
      <c r="L2091" s="537"/>
    </row>
    <row r="2092" spans="1:12">
      <c r="A2092" s="791"/>
      <c r="B2092" s="791"/>
      <c r="C2092" s="791"/>
      <c r="D2092" s="792"/>
      <c r="E2092" s="792"/>
      <c r="F2092" s="792"/>
      <c r="G2092" s="791"/>
      <c r="H2092" s="791"/>
      <c r="I2092" s="791"/>
      <c r="J2092" s="791"/>
      <c r="K2092" s="537"/>
      <c r="L2092" s="537"/>
    </row>
    <row r="2093" spans="1:12">
      <c r="A2093" s="1234" t="s">
        <v>1868</v>
      </c>
      <c r="B2093" s="1235"/>
      <c r="C2093" s="1235" t="s">
        <v>3008</v>
      </c>
      <c r="D2093" s="1235"/>
      <c r="E2093" s="792"/>
      <c r="F2093" s="792"/>
      <c r="G2093" s="791"/>
      <c r="H2093" s="791"/>
      <c r="I2093" s="791"/>
      <c r="J2093" s="791"/>
      <c r="K2093" s="537"/>
      <c r="L2093" s="537"/>
    </row>
    <row r="2094" spans="1:12">
      <c r="A2094" s="1234" t="s">
        <v>1954</v>
      </c>
      <c r="B2094" s="1235"/>
      <c r="C2094" s="1235" t="s">
        <v>3009</v>
      </c>
      <c r="D2094" s="1235"/>
      <c r="E2094" s="792"/>
      <c r="F2094" s="792"/>
      <c r="G2094" s="791"/>
      <c r="H2094" s="791"/>
      <c r="I2094" s="791"/>
      <c r="J2094" s="791"/>
      <c r="K2094" s="537"/>
      <c r="L2094" s="537"/>
    </row>
    <row r="2095" spans="1:12">
      <c r="A2095" s="470"/>
      <c r="B2095" s="470"/>
      <c r="C2095" s="470"/>
      <c r="D2095" s="651"/>
      <c r="E2095" s="651"/>
      <c r="F2095" s="651"/>
      <c r="G2095" s="470"/>
      <c r="H2095" s="470"/>
      <c r="I2095" s="470"/>
      <c r="J2095" s="470"/>
      <c r="K2095" s="537"/>
      <c r="L2095" s="537"/>
    </row>
    <row r="2096" spans="1:12">
      <c r="A2096" s="533" t="s">
        <v>3010</v>
      </c>
      <c r="B2096" s="470"/>
      <c r="C2096" s="470"/>
      <c r="D2096" s="651"/>
      <c r="E2096" s="651"/>
      <c r="F2096" s="651"/>
      <c r="G2096" s="470"/>
      <c r="H2096" s="470"/>
      <c r="I2096" s="470"/>
      <c r="J2096" s="470"/>
      <c r="K2096" s="537"/>
      <c r="L2096" s="537"/>
    </row>
    <row r="2097" spans="1:12">
      <c r="A2097" s="534"/>
      <c r="B2097" s="535" t="s">
        <v>3011</v>
      </c>
      <c r="C2097" s="470"/>
      <c r="D2097" s="651"/>
      <c r="E2097" s="651"/>
      <c r="F2097" s="651"/>
      <c r="G2097" s="470"/>
      <c r="H2097" s="470"/>
      <c r="I2097" s="470"/>
      <c r="J2097" s="470"/>
      <c r="K2097" s="537"/>
      <c r="L2097" s="537"/>
    </row>
    <row r="2098" spans="1:12">
      <c r="A2098" s="536"/>
      <c r="B2098" s="535" t="s">
        <v>3012</v>
      </c>
      <c r="C2098" s="470"/>
      <c r="D2098" s="651"/>
      <c r="E2098" s="651"/>
      <c r="F2098" s="651"/>
      <c r="G2098" s="470"/>
      <c r="H2098" s="470"/>
      <c r="I2098" s="470"/>
      <c r="J2098" s="470"/>
      <c r="K2098" s="537"/>
      <c r="L2098" s="537"/>
    </row>
    <row r="2099" spans="1:12">
      <c r="A2099" s="793"/>
      <c r="B2099" s="535" t="s">
        <v>3013</v>
      </c>
      <c r="C2099" s="470"/>
      <c r="D2099" s="651"/>
      <c r="E2099" s="651"/>
      <c r="F2099" s="651"/>
      <c r="G2099" s="470"/>
      <c r="H2099" s="470"/>
      <c r="I2099" s="470"/>
      <c r="J2099" s="470"/>
      <c r="K2099" s="537"/>
      <c r="L2099" s="537"/>
    </row>
    <row r="2100" spans="1:12">
      <c r="A2100" s="537"/>
      <c r="B2100" s="537"/>
      <c r="C2100" s="537"/>
      <c r="D2100" s="537"/>
      <c r="E2100" s="537"/>
      <c r="F2100" s="537"/>
      <c r="G2100" s="537"/>
      <c r="H2100" s="537"/>
      <c r="I2100" s="537"/>
      <c r="J2100" s="537"/>
      <c r="K2100" s="537"/>
      <c r="L2100" s="537"/>
    </row>
  </sheetData>
  <mergeCells count="11">
    <mergeCell ref="A2090:J2090"/>
    <mergeCell ref="A2091:J2091"/>
    <mergeCell ref="A2093:B2093"/>
    <mergeCell ref="C2093:D2093"/>
    <mergeCell ref="A2094:B2094"/>
    <mergeCell ref="C2094:D2094"/>
    <mergeCell ref="H1:J1"/>
    <mergeCell ref="D2:J2"/>
    <mergeCell ref="A4:J4"/>
    <mergeCell ref="A6:J6"/>
    <mergeCell ref="I7:J7"/>
  </mergeCells>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Лист16">
    <tabColor rgb="FF92D050"/>
  </sheetPr>
  <dimension ref="A1:S50"/>
  <sheetViews>
    <sheetView tabSelected="1" zoomScale="80" zoomScaleNormal="80" workbookViewId="0">
      <pane ySplit="6" topLeftCell="A25" activePane="bottomLeft" state="frozen"/>
      <selection pane="bottomLeft" activeCell="M37" sqref="M37"/>
    </sheetView>
  </sheetViews>
  <sheetFormatPr defaultRowHeight="14.4"/>
  <cols>
    <col min="1" max="1" width="5.33203125" customWidth="1"/>
    <col min="2" max="2" width="21.88671875" customWidth="1"/>
    <col min="3" max="3" width="13.6640625" customWidth="1"/>
    <col min="4" max="5" width="9.5546875" bestFit="1" customWidth="1"/>
    <col min="6" max="6" width="10.109375" customWidth="1"/>
    <col min="7" max="7" width="12.44140625" customWidth="1"/>
    <col min="8" max="8" width="12.5546875" customWidth="1"/>
    <col min="9" max="9" width="8.88671875" customWidth="1"/>
    <col min="12" max="12" width="15.6640625" customWidth="1"/>
    <col min="13" max="13" width="13.5546875" customWidth="1"/>
    <col min="14" max="14" width="7.44140625" customWidth="1"/>
    <col min="15" max="15" width="9.5546875" bestFit="1" customWidth="1"/>
    <col min="16" max="16" width="6.6640625" customWidth="1"/>
    <col min="17" max="17" width="16.5546875" customWidth="1"/>
    <col min="18" max="18" width="15.33203125" customWidth="1"/>
  </cols>
  <sheetData>
    <row r="1" spans="1:19">
      <c r="B1" s="58"/>
      <c r="C1" s="58"/>
      <c r="D1" s="58"/>
      <c r="E1" s="58"/>
      <c r="F1" s="58"/>
      <c r="G1" s="58"/>
      <c r="H1" s="58"/>
      <c r="I1" s="58"/>
      <c r="J1" s="58"/>
      <c r="K1" s="58"/>
      <c r="L1" s="1239" t="s">
        <v>5138</v>
      </c>
      <c r="M1" s="1240"/>
      <c r="N1" s="1240"/>
      <c r="O1" s="1240"/>
      <c r="P1" s="1240"/>
      <c r="Q1" s="1240"/>
      <c r="R1" s="1240"/>
      <c r="S1" s="1240"/>
    </row>
    <row r="2" spans="1:19" ht="17.399999999999999">
      <c r="B2" s="1241" t="s">
        <v>5145</v>
      </c>
      <c r="C2" s="1242"/>
      <c r="D2" s="1242"/>
      <c r="E2" s="1242"/>
      <c r="F2" s="1242"/>
      <c r="G2" s="1242"/>
      <c r="H2" s="1242"/>
      <c r="I2" s="1242"/>
      <c r="J2" s="1242"/>
      <c r="K2" s="1242"/>
      <c r="L2" s="1242"/>
      <c r="M2" s="1242"/>
      <c r="N2" s="1242"/>
      <c r="O2" s="1242"/>
      <c r="P2" s="1242"/>
      <c r="Q2" s="1242"/>
      <c r="R2" s="1242"/>
      <c r="S2" s="58"/>
    </row>
    <row r="3" spans="1:19" ht="18">
      <c r="B3" s="1243" t="s">
        <v>5144</v>
      </c>
      <c r="C3" s="1243"/>
      <c r="D3" s="1243"/>
      <c r="E3" s="1243"/>
      <c r="F3" s="1243"/>
      <c r="G3" s="1243"/>
      <c r="H3" s="1243"/>
      <c r="I3" s="1243"/>
      <c r="J3" s="1243"/>
      <c r="K3" s="1243"/>
      <c r="L3" s="1243"/>
      <c r="M3" s="1243"/>
      <c r="N3" s="1243"/>
      <c r="O3" s="1243"/>
      <c r="P3" s="1243"/>
      <c r="Q3" s="1243"/>
      <c r="R3" s="1243"/>
      <c r="S3" s="58"/>
    </row>
    <row r="4" spans="1:19">
      <c r="B4" s="58"/>
      <c r="C4" s="58"/>
      <c r="D4" s="58"/>
      <c r="E4" s="58"/>
      <c r="F4" s="58"/>
      <c r="G4" s="58"/>
      <c r="H4" s="58"/>
      <c r="I4" s="58"/>
      <c r="J4" s="58"/>
      <c r="K4" s="58"/>
      <c r="L4" s="58"/>
      <c r="M4" s="58"/>
      <c r="N4" s="58"/>
      <c r="O4" s="58"/>
      <c r="P4" s="58"/>
      <c r="Q4" s="58"/>
      <c r="R4" s="58"/>
      <c r="S4" s="58"/>
    </row>
    <row r="5" spans="1:19">
      <c r="A5" s="1236" t="s">
        <v>1404</v>
      </c>
      <c r="B5" s="1236" t="s">
        <v>108</v>
      </c>
      <c r="C5" s="1238" t="s">
        <v>1955</v>
      </c>
      <c r="D5" s="1238" t="s">
        <v>1956</v>
      </c>
      <c r="E5" s="1238" t="s">
        <v>1957</v>
      </c>
      <c r="F5" s="1238" t="s">
        <v>3339</v>
      </c>
      <c r="G5" s="1238" t="s">
        <v>1958</v>
      </c>
      <c r="H5" s="1238" t="s">
        <v>1959</v>
      </c>
      <c r="I5" s="1248" t="s">
        <v>1960</v>
      </c>
      <c r="J5" s="1250" t="s">
        <v>1961</v>
      </c>
      <c r="K5" s="1251"/>
      <c r="L5" s="1245" t="s">
        <v>1962</v>
      </c>
      <c r="M5" s="1245"/>
      <c r="N5" s="1246" t="s">
        <v>1963</v>
      </c>
      <c r="O5" s="1247"/>
      <c r="P5" s="1247"/>
      <c r="Q5" s="1256" t="s">
        <v>5128</v>
      </c>
      <c r="R5" s="1238" t="s">
        <v>1964</v>
      </c>
    </row>
    <row r="6" spans="1:19" ht="81" customHeight="1">
      <c r="A6" s="1237"/>
      <c r="B6" s="1237"/>
      <c r="C6" s="1238"/>
      <c r="D6" s="1238"/>
      <c r="E6" s="1238"/>
      <c r="F6" s="1238"/>
      <c r="G6" s="1238"/>
      <c r="H6" s="1238"/>
      <c r="I6" s="1249"/>
      <c r="J6" s="213" t="s">
        <v>1408</v>
      </c>
      <c r="K6" s="213" t="s">
        <v>1965</v>
      </c>
      <c r="L6" s="213" t="s">
        <v>3354</v>
      </c>
      <c r="M6" s="213" t="s">
        <v>3355</v>
      </c>
      <c r="N6" s="214" t="s">
        <v>1966</v>
      </c>
      <c r="O6" s="215" t="s">
        <v>1967</v>
      </c>
      <c r="P6" s="215" t="s">
        <v>1968</v>
      </c>
      <c r="Q6" s="1257"/>
      <c r="R6" s="1238"/>
    </row>
    <row r="7" spans="1:19">
      <c r="A7" s="384">
        <v>1</v>
      </c>
      <c r="B7" s="374" t="s">
        <v>1969</v>
      </c>
      <c r="C7" s="868">
        <f>MAX(C8,C13)</f>
        <v>8.92</v>
      </c>
      <c r="D7" s="868">
        <f>MAX(D8,D13)</f>
        <v>1.7</v>
      </c>
      <c r="E7" s="868">
        <f>MAX(E8,E13)</f>
        <v>0</v>
      </c>
      <c r="F7" s="856"/>
      <c r="G7" s="856"/>
      <c r="H7" s="856"/>
      <c r="I7" s="856"/>
      <c r="J7" s="857"/>
      <c r="K7" s="857"/>
      <c r="L7" s="857"/>
      <c r="M7" s="869">
        <f>M8+M13</f>
        <v>0</v>
      </c>
      <c r="N7" s="870">
        <f>N8+N13</f>
        <v>0</v>
      </c>
      <c r="O7" s="870">
        <f>O8+O13</f>
        <v>0</v>
      </c>
      <c r="P7" s="870">
        <f>P8+P13</f>
        <v>0</v>
      </c>
      <c r="Q7" s="873" t="s">
        <v>782</v>
      </c>
      <c r="R7" s="855"/>
    </row>
    <row r="8" spans="1:19">
      <c r="A8" s="384">
        <v>2</v>
      </c>
      <c r="B8" s="375" t="s">
        <v>1970</v>
      </c>
      <c r="C8" s="868">
        <f>C9+C10+C11+C12</f>
        <v>8.92</v>
      </c>
      <c r="D8" s="868">
        <f>MAX(D9:D12)</f>
        <v>1.7</v>
      </c>
      <c r="E8" s="868">
        <f>MAX(E10:E11)</f>
        <v>0</v>
      </c>
      <c r="F8" s="856"/>
      <c r="G8" s="856"/>
      <c r="H8" s="856"/>
      <c r="I8" s="856"/>
      <c r="J8" s="856"/>
      <c r="K8" s="856"/>
      <c r="L8" s="856"/>
      <c r="M8" s="868">
        <f>M10+M11</f>
        <v>0</v>
      </c>
      <c r="N8" s="868">
        <f>O8+P8</f>
        <v>0</v>
      </c>
      <c r="O8" s="868">
        <f>MAX(O10,O11)</f>
        <v>0</v>
      </c>
      <c r="P8" s="868">
        <f>MAX(P10,P11)</f>
        <v>0</v>
      </c>
      <c r="Q8" s="873" t="s">
        <v>782</v>
      </c>
      <c r="R8" s="856"/>
    </row>
    <row r="9" spans="1:19" ht="31.5" customHeight="1">
      <c r="A9" s="384">
        <v>3</v>
      </c>
      <c r="B9" s="376" t="s">
        <v>3327</v>
      </c>
      <c r="C9" s="856">
        <v>8.92</v>
      </c>
      <c r="D9" s="856">
        <v>1.7</v>
      </c>
      <c r="E9" s="856"/>
      <c r="F9" s="856">
        <v>1</v>
      </c>
      <c r="G9" s="856">
        <v>5</v>
      </c>
      <c r="H9" s="856">
        <v>0.06</v>
      </c>
      <c r="I9" s="856"/>
      <c r="J9" s="856"/>
      <c r="K9" s="856"/>
      <c r="L9" s="856"/>
      <c r="M9" s="856"/>
      <c r="N9" s="856"/>
      <c r="O9" s="856"/>
      <c r="P9" s="856"/>
      <c r="Q9" s="873" t="s">
        <v>782</v>
      </c>
      <c r="R9" s="856"/>
    </row>
    <row r="10" spans="1:19">
      <c r="A10" s="384">
        <v>4</v>
      </c>
      <c r="B10" s="376" t="s">
        <v>1971</v>
      </c>
      <c r="C10" s="856"/>
      <c r="D10" s="856"/>
      <c r="E10" s="856"/>
      <c r="F10" s="856"/>
      <c r="G10" s="856"/>
      <c r="H10" s="856"/>
      <c r="I10" s="856"/>
      <c r="J10" s="856"/>
      <c r="K10" s="856"/>
      <c r="L10" s="856"/>
      <c r="M10" s="856"/>
      <c r="N10" s="856"/>
      <c r="O10" s="856"/>
      <c r="P10" s="856"/>
      <c r="Q10" s="873" t="s">
        <v>782</v>
      </c>
      <c r="R10" s="856"/>
    </row>
    <row r="11" spans="1:19">
      <c r="A11" s="384">
        <v>5</v>
      </c>
      <c r="B11" s="376" t="s">
        <v>1972</v>
      </c>
      <c r="C11" s="856"/>
      <c r="D11" s="856"/>
      <c r="E11" s="856"/>
      <c r="F11" s="856"/>
      <c r="G11" s="856"/>
      <c r="H11" s="856"/>
      <c r="I11" s="856"/>
      <c r="J11" s="856"/>
      <c r="K11" s="856"/>
      <c r="L11" s="856"/>
      <c r="M11" s="856"/>
      <c r="N11" s="856"/>
      <c r="O11" s="856"/>
      <c r="P11" s="856"/>
      <c r="Q11" s="873" t="s">
        <v>782</v>
      </c>
      <c r="R11" s="856"/>
    </row>
    <row r="12" spans="1:19" ht="30.75" customHeight="1">
      <c r="A12" s="384">
        <v>6</v>
      </c>
      <c r="B12" s="377" t="s">
        <v>3310</v>
      </c>
      <c r="C12" s="856"/>
      <c r="D12" s="856"/>
      <c r="E12" s="856"/>
      <c r="F12" s="856"/>
      <c r="G12" s="856"/>
      <c r="H12" s="856"/>
      <c r="I12" s="856"/>
      <c r="J12" s="856"/>
      <c r="K12" s="856"/>
      <c r="L12" s="856"/>
      <c r="M12" s="856"/>
      <c r="N12" s="856"/>
      <c r="O12" s="856"/>
      <c r="P12" s="856"/>
      <c r="Q12" s="873" t="s">
        <v>782</v>
      </c>
      <c r="R12" s="856"/>
    </row>
    <row r="13" spans="1:19">
      <c r="A13" s="384">
        <v>7</v>
      </c>
      <c r="B13" s="375" t="s">
        <v>1973</v>
      </c>
      <c r="C13" s="868">
        <f>C14+C15+C16+C17</f>
        <v>7.56</v>
      </c>
      <c r="D13" s="868">
        <f>MAX(D14:D17)</f>
        <v>1.26</v>
      </c>
      <c r="E13" s="868">
        <f>MAX(E15:E16)</f>
        <v>0</v>
      </c>
      <c r="F13" s="856"/>
      <c r="G13" s="856"/>
      <c r="H13" s="856"/>
      <c r="I13" s="859"/>
      <c r="J13" s="856"/>
      <c r="K13" s="856"/>
      <c r="L13" s="856"/>
      <c r="M13" s="868">
        <f>M15+M16</f>
        <v>0</v>
      </c>
      <c r="N13" s="868">
        <f>O13+P13</f>
        <v>0</v>
      </c>
      <c r="O13" s="868">
        <f>MAX(O15,O16)</f>
        <v>0</v>
      </c>
      <c r="P13" s="868">
        <f>MAX(P15,P16)</f>
        <v>0</v>
      </c>
      <c r="Q13" s="873" t="s">
        <v>782</v>
      </c>
      <c r="R13" s="856"/>
    </row>
    <row r="14" spans="1:19" ht="27.75" customHeight="1">
      <c r="A14" s="384">
        <v>8</v>
      </c>
      <c r="B14" s="376" t="s">
        <v>3328</v>
      </c>
      <c r="C14" s="859">
        <v>7.56</v>
      </c>
      <c r="D14" s="859">
        <v>1.26</v>
      </c>
      <c r="E14" s="859"/>
      <c r="F14" s="860">
        <v>0.63</v>
      </c>
      <c r="G14" s="860">
        <v>1.1000000000000001</v>
      </c>
      <c r="H14" s="860">
        <v>4.3999999999999997E-2</v>
      </c>
      <c r="I14" s="856"/>
      <c r="J14" s="856"/>
      <c r="K14" s="856"/>
      <c r="L14" s="856"/>
      <c r="M14" s="856"/>
      <c r="N14" s="856"/>
      <c r="O14" s="856"/>
      <c r="P14" s="856"/>
      <c r="Q14" s="873" t="s">
        <v>782</v>
      </c>
      <c r="R14" s="856"/>
    </row>
    <row r="15" spans="1:19">
      <c r="A15" s="384">
        <v>9</v>
      </c>
      <c r="B15" s="376" t="s">
        <v>1971</v>
      </c>
      <c r="C15" s="856"/>
      <c r="D15" s="856"/>
      <c r="E15" s="856"/>
      <c r="F15" s="860"/>
      <c r="G15" s="860"/>
      <c r="H15" s="859"/>
      <c r="I15" s="859"/>
      <c r="J15" s="856"/>
      <c r="K15" s="856"/>
      <c r="L15" s="856"/>
      <c r="M15" s="859"/>
      <c r="N15" s="856"/>
      <c r="O15" s="856"/>
      <c r="P15" s="856"/>
      <c r="Q15" s="873" t="s">
        <v>782</v>
      </c>
      <c r="R15" s="856"/>
    </row>
    <row r="16" spans="1:19">
      <c r="A16" s="384">
        <v>10</v>
      </c>
      <c r="B16" s="376" t="s">
        <v>1972</v>
      </c>
      <c r="C16" s="859"/>
      <c r="D16" s="856"/>
      <c r="E16" s="856"/>
      <c r="F16" s="860"/>
      <c r="G16" s="860"/>
      <c r="H16" s="860"/>
      <c r="I16" s="856"/>
      <c r="J16" s="856"/>
      <c r="K16" s="856"/>
      <c r="L16" s="856"/>
      <c r="M16" s="856"/>
      <c r="N16" s="856"/>
      <c r="O16" s="856"/>
      <c r="P16" s="856"/>
      <c r="Q16" s="873" t="s">
        <v>782</v>
      </c>
      <c r="R16" s="856"/>
    </row>
    <row r="17" spans="1:18" ht="29.25" customHeight="1">
      <c r="A17" s="384">
        <v>11</v>
      </c>
      <c r="B17" s="377" t="s">
        <v>3310</v>
      </c>
      <c r="C17" s="856"/>
      <c r="D17" s="856"/>
      <c r="E17" s="856"/>
      <c r="F17" s="860"/>
      <c r="G17" s="860"/>
      <c r="H17" s="860"/>
      <c r="I17" s="856"/>
      <c r="J17" s="856"/>
      <c r="K17" s="856"/>
      <c r="L17" s="856"/>
      <c r="M17" s="856"/>
      <c r="N17" s="856"/>
      <c r="O17" s="856"/>
      <c r="P17" s="856"/>
      <c r="Q17" s="873" t="s">
        <v>782</v>
      </c>
      <c r="R17" s="856"/>
    </row>
    <row r="18" spans="1:18" ht="27.6">
      <c r="A18" s="384">
        <v>12</v>
      </c>
      <c r="B18" s="378" t="s">
        <v>1974</v>
      </c>
      <c r="C18" s="868">
        <f>C19+C20+C21+C31</f>
        <v>7.63</v>
      </c>
      <c r="D18" s="868">
        <f>MAX(D19:D21,D31)</f>
        <v>0.37</v>
      </c>
      <c r="E18" s="868">
        <f>MAX(E19:E21,E31)</f>
        <v>0</v>
      </c>
      <c r="F18" s="860"/>
      <c r="G18" s="860"/>
      <c r="H18" s="860"/>
      <c r="I18" s="856"/>
      <c r="J18" s="856"/>
      <c r="K18" s="856"/>
      <c r="L18" s="855"/>
      <c r="M18" s="868">
        <f>SUM(M19,M20,M21)</f>
        <v>0</v>
      </c>
      <c r="N18" s="868">
        <f>N21</f>
        <v>0</v>
      </c>
      <c r="O18" s="868">
        <f>O21</f>
        <v>0</v>
      </c>
      <c r="P18" s="868">
        <f>P21</f>
        <v>0</v>
      </c>
      <c r="Q18" s="873" t="s">
        <v>782</v>
      </c>
      <c r="R18" s="856"/>
    </row>
    <row r="19" spans="1:18" ht="48.75" customHeight="1">
      <c r="A19" s="384">
        <v>13</v>
      </c>
      <c r="B19" s="376" t="s">
        <v>3329</v>
      </c>
      <c r="C19" s="856">
        <v>7.63</v>
      </c>
      <c r="D19" s="856">
        <v>0.37</v>
      </c>
      <c r="E19" s="856"/>
      <c r="F19" s="860">
        <v>0.7</v>
      </c>
      <c r="G19" s="860">
        <v>2</v>
      </c>
      <c r="H19" s="860">
        <v>0.16</v>
      </c>
      <c r="I19" s="856"/>
      <c r="J19" s="856"/>
      <c r="K19" s="856"/>
      <c r="L19" s="856"/>
      <c r="M19" s="856"/>
      <c r="N19" s="856"/>
      <c r="O19" s="856"/>
      <c r="P19" s="856"/>
      <c r="Q19" s="873" t="s">
        <v>782</v>
      </c>
      <c r="R19" s="856"/>
    </row>
    <row r="20" spans="1:18">
      <c r="A20" s="384">
        <v>14</v>
      </c>
      <c r="B20" s="376" t="s">
        <v>1975</v>
      </c>
      <c r="C20" s="868">
        <f>C23+C25+C27+C29</f>
        <v>0</v>
      </c>
      <c r="D20" s="868">
        <f>MAX(D23,D25,D27,D29)</f>
        <v>0</v>
      </c>
      <c r="E20" s="868">
        <f>MAX(E23,E25,E27,E29)</f>
        <v>0</v>
      </c>
      <c r="F20" s="860"/>
      <c r="G20" s="860"/>
      <c r="H20" s="860"/>
      <c r="I20" s="856"/>
      <c r="J20" s="856"/>
      <c r="K20" s="856"/>
      <c r="L20" s="856"/>
      <c r="M20" s="868">
        <f>M23+M25+M27+M29</f>
        <v>0</v>
      </c>
      <c r="N20" s="856"/>
      <c r="O20" s="856"/>
      <c r="P20" s="856"/>
      <c r="Q20" s="873" t="s">
        <v>782</v>
      </c>
      <c r="R20" s="856"/>
    </row>
    <row r="21" spans="1:18">
      <c r="A21" s="384">
        <v>15</v>
      </c>
      <c r="B21" s="379" t="s">
        <v>1976</v>
      </c>
      <c r="C21" s="871">
        <f>C24+C26+C28+C30</f>
        <v>0</v>
      </c>
      <c r="D21" s="871">
        <f>MAX(D24,D26,D28,D30)</f>
        <v>0</v>
      </c>
      <c r="E21" s="871">
        <f>MAX(E24,E26,E28,E30)</f>
        <v>0</v>
      </c>
      <c r="F21" s="861"/>
      <c r="G21" s="861"/>
      <c r="H21" s="861"/>
      <c r="I21" s="862"/>
      <c r="J21" s="862"/>
      <c r="K21" s="862"/>
      <c r="L21" s="856"/>
      <c r="M21" s="871">
        <f>M24+M26+M28+M30</f>
        <v>0</v>
      </c>
      <c r="N21" s="871">
        <f>O21+P21</f>
        <v>0</v>
      </c>
      <c r="O21" s="871">
        <f>MAX(O24,O26,O28,O30)</f>
        <v>0</v>
      </c>
      <c r="P21" s="871">
        <f>MAX(P24,P26,P28,P30)</f>
        <v>0</v>
      </c>
      <c r="Q21" s="873" t="s">
        <v>782</v>
      </c>
      <c r="R21" s="862"/>
    </row>
    <row r="22" spans="1:18">
      <c r="A22" s="384">
        <v>16</v>
      </c>
      <c r="B22" s="380" t="s">
        <v>1792</v>
      </c>
      <c r="C22" s="858"/>
      <c r="D22" s="858"/>
      <c r="E22" s="858"/>
      <c r="F22" s="863"/>
      <c r="G22" s="863"/>
      <c r="H22" s="863"/>
      <c r="I22" s="858"/>
      <c r="J22" s="858"/>
      <c r="K22" s="858"/>
      <c r="L22" s="856"/>
      <c r="M22" s="858"/>
      <c r="N22" s="858"/>
      <c r="O22" s="858"/>
      <c r="P22" s="858"/>
      <c r="Q22" s="873" t="s">
        <v>782</v>
      </c>
      <c r="R22" s="858"/>
    </row>
    <row r="23" spans="1:18" ht="33" customHeight="1">
      <c r="A23" s="384">
        <v>17</v>
      </c>
      <c r="B23" s="381" t="s">
        <v>1977</v>
      </c>
      <c r="C23" s="858"/>
      <c r="D23" s="858"/>
      <c r="E23" s="858"/>
      <c r="F23" s="863"/>
      <c r="G23" s="863"/>
      <c r="H23" s="863"/>
      <c r="I23" s="858"/>
      <c r="J23" s="858"/>
      <c r="K23" s="858"/>
      <c r="L23" s="856"/>
      <c r="M23" s="858"/>
      <c r="N23" s="858"/>
      <c r="O23" s="858"/>
      <c r="P23" s="858"/>
      <c r="Q23" s="873" t="s">
        <v>782</v>
      </c>
      <c r="R23" s="858"/>
    </row>
    <row r="24" spans="1:18" ht="18.75" customHeight="1">
      <c r="A24" s="384">
        <v>18</v>
      </c>
      <c r="B24" s="380" t="s">
        <v>1791</v>
      </c>
      <c r="C24" s="858"/>
      <c r="D24" s="858"/>
      <c r="E24" s="858"/>
      <c r="F24" s="863"/>
      <c r="G24" s="863"/>
      <c r="H24" s="863"/>
      <c r="I24" s="858"/>
      <c r="J24" s="858"/>
      <c r="K24" s="858"/>
      <c r="L24" s="856"/>
      <c r="M24" s="858"/>
      <c r="N24" s="858"/>
      <c r="O24" s="858"/>
      <c r="P24" s="858"/>
      <c r="Q24" s="873" t="s">
        <v>782</v>
      </c>
      <c r="R24" s="858"/>
    </row>
    <row r="25" spans="1:18" ht="32.25" customHeight="1">
      <c r="A25" s="384">
        <v>19</v>
      </c>
      <c r="B25" s="380" t="s">
        <v>3311</v>
      </c>
      <c r="C25" s="858"/>
      <c r="D25" s="858"/>
      <c r="E25" s="858"/>
      <c r="F25" s="863"/>
      <c r="G25" s="863"/>
      <c r="H25" s="863"/>
      <c r="I25" s="858"/>
      <c r="J25" s="858"/>
      <c r="K25" s="858"/>
      <c r="L25" s="856"/>
      <c r="M25" s="858"/>
      <c r="N25" s="858"/>
      <c r="O25" s="858"/>
      <c r="P25" s="858"/>
      <c r="Q25" s="873" t="s">
        <v>782</v>
      </c>
      <c r="R25" s="858"/>
    </row>
    <row r="26" spans="1:18" ht="24" customHeight="1">
      <c r="A26" s="384">
        <v>20</v>
      </c>
      <c r="B26" s="380" t="s">
        <v>1789</v>
      </c>
      <c r="C26" s="858"/>
      <c r="D26" s="858"/>
      <c r="E26" s="858"/>
      <c r="F26" s="863"/>
      <c r="G26" s="863"/>
      <c r="H26" s="863"/>
      <c r="I26" s="858"/>
      <c r="J26" s="858"/>
      <c r="K26" s="858"/>
      <c r="L26" s="856"/>
      <c r="M26" s="858"/>
      <c r="N26" s="858"/>
      <c r="O26" s="858"/>
      <c r="P26" s="858"/>
      <c r="Q26" s="873" t="s">
        <v>782</v>
      </c>
      <c r="R26" s="858"/>
    </row>
    <row r="27" spans="1:18" ht="32.25" customHeight="1">
      <c r="A27" s="384">
        <v>21</v>
      </c>
      <c r="B27" s="380" t="s">
        <v>3312</v>
      </c>
      <c r="C27" s="858"/>
      <c r="D27" s="858"/>
      <c r="E27" s="858"/>
      <c r="F27" s="863"/>
      <c r="G27" s="863"/>
      <c r="H27" s="863"/>
      <c r="I27" s="858"/>
      <c r="J27" s="858"/>
      <c r="K27" s="858"/>
      <c r="L27" s="856"/>
      <c r="M27" s="858"/>
      <c r="N27" s="858"/>
      <c r="O27" s="858"/>
      <c r="P27" s="858"/>
      <c r="Q27" s="873" t="s">
        <v>782</v>
      </c>
      <c r="R27" s="858"/>
    </row>
    <row r="28" spans="1:18">
      <c r="A28" s="384">
        <v>22</v>
      </c>
      <c r="B28" s="380" t="s">
        <v>1798</v>
      </c>
      <c r="C28" s="858"/>
      <c r="D28" s="858"/>
      <c r="E28" s="858"/>
      <c r="F28" s="863"/>
      <c r="G28" s="863"/>
      <c r="H28" s="863"/>
      <c r="I28" s="858"/>
      <c r="J28" s="858"/>
      <c r="K28" s="858"/>
      <c r="L28" s="856"/>
      <c r="M28" s="858"/>
      <c r="N28" s="858"/>
      <c r="O28" s="858"/>
      <c r="P28" s="858"/>
      <c r="Q28" s="873" t="s">
        <v>782</v>
      </c>
      <c r="R28" s="858"/>
    </row>
    <row r="29" spans="1:18" ht="36" customHeight="1">
      <c r="A29" s="384">
        <v>23</v>
      </c>
      <c r="B29" s="380" t="s">
        <v>3313</v>
      </c>
      <c r="C29" s="858"/>
      <c r="D29" s="858"/>
      <c r="E29" s="858"/>
      <c r="F29" s="863"/>
      <c r="G29" s="863"/>
      <c r="H29" s="863"/>
      <c r="I29" s="858"/>
      <c r="J29" s="858"/>
      <c r="K29" s="858"/>
      <c r="L29" s="856"/>
      <c r="M29" s="858"/>
      <c r="N29" s="858"/>
      <c r="O29" s="858"/>
      <c r="P29" s="858"/>
      <c r="Q29" s="873" t="s">
        <v>782</v>
      </c>
      <c r="R29" s="858"/>
    </row>
    <row r="30" spans="1:18" ht="21.75" customHeight="1">
      <c r="A30" s="384">
        <v>24</v>
      </c>
      <c r="B30" s="380" t="s">
        <v>3314</v>
      </c>
      <c r="C30" s="858"/>
      <c r="D30" s="858"/>
      <c r="E30" s="858"/>
      <c r="F30" s="863"/>
      <c r="G30" s="863"/>
      <c r="H30" s="863"/>
      <c r="I30" s="858"/>
      <c r="J30" s="858"/>
      <c r="K30" s="858"/>
      <c r="L30" s="856"/>
      <c r="M30" s="858"/>
      <c r="N30" s="858"/>
      <c r="O30" s="858"/>
      <c r="P30" s="858"/>
      <c r="Q30" s="873" t="s">
        <v>782</v>
      </c>
      <c r="R30" s="858"/>
    </row>
    <row r="31" spans="1:18" ht="43.5" customHeight="1">
      <c r="A31" s="384">
        <v>25</v>
      </c>
      <c r="B31" s="377" t="s">
        <v>3315</v>
      </c>
      <c r="C31" s="858"/>
      <c r="D31" s="858"/>
      <c r="E31" s="858"/>
      <c r="F31" s="863"/>
      <c r="G31" s="863"/>
      <c r="H31" s="863"/>
      <c r="I31" s="858"/>
      <c r="J31" s="858"/>
      <c r="K31" s="858"/>
      <c r="L31" s="864"/>
      <c r="M31" s="858"/>
      <c r="N31" s="858"/>
      <c r="O31" s="858"/>
      <c r="P31" s="858"/>
      <c r="Q31" s="873" t="s">
        <v>782</v>
      </c>
      <c r="R31" s="858"/>
    </row>
    <row r="32" spans="1:18" ht="31.5" customHeight="1">
      <c r="A32" s="384">
        <v>26</v>
      </c>
      <c r="B32" s="383" t="s">
        <v>1978</v>
      </c>
      <c r="C32" s="872">
        <f>SUM(C33:C34)</f>
        <v>24.14</v>
      </c>
      <c r="D32" s="872">
        <f>SUM(D33:D34)</f>
        <v>10.7</v>
      </c>
      <c r="E32" s="872">
        <f>SUM(E33:E34)</f>
        <v>0</v>
      </c>
      <c r="F32" s="863"/>
      <c r="G32" s="863"/>
      <c r="H32" s="863"/>
      <c r="I32" s="858"/>
      <c r="J32" s="858"/>
      <c r="K32" s="858"/>
      <c r="L32" s="858"/>
      <c r="M32" s="872">
        <f>SUM(M33:M34)</f>
        <v>0</v>
      </c>
      <c r="N32" s="872">
        <f>SUM(O32:P32)</f>
        <v>0</v>
      </c>
      <c r="O32" s="872">
        <f>MAX(O33:O34)</f>
        <v>0</v>
      </c>
      <c r="P32" s="872">
        <f>MAX(P33:P34)</f>
        <v>0</v>
      </c>
      <c r="Q32" s="873" t="s">
        <v>782</v>
      </c>
      <c r="R32" s="858"/>
    </row>
    <row r="33" spans="1:19" ht="31.5" customHeight="1">
      <c r="A33" s="384">
        <v>27</v>
      </c>
      <c r="B33" s="380" t="s">
        <v>4653</v>
      </c>
      <c r="C33" s="858">
        <v>24.14</v>
      </c>
      <c r="D33" s="866">
        <v>10.7</v>
      </c>
      <c r="E33" s="858"/>
      <c r="F33" s="863">
        <v>0.9</v>
      </c>
      <c r="G33" s="863">
        <v>4</v>
      </c>
      <c r="H33" s="863">
        <v>0.4</v>
      </c>
      <c r="I33" s="858"/>
      <c r="J33" s="858"/>
      <c r="K33" s="858"/>
      <c r="L33" s="858"/>
      <c r="M33" s="858"/>
      <c r="N33" s="858"/>
      <c r="O33" s="858"/>
      <c r="P33" s="858"/>
      <c r="Q33" s="873" t="s">
        <v>782</v>
      </c>
      <c r="R33" s="858"/>
    </row>
    <row r="34" spans="1:19" ht="31.5" customHeight="1">
      <c r="A34" s="384">
        <v>28</v>
      </c>
      <c r="B34" s="380" t="s">
        <v>4654</v>
      </c>
      <c r="C34" s="858"/>
      <c r="D34" s="866"/>
      <c r="E34" s="858"/>
      <c r="F34" s="863"/>
      <c r="G34" s="863"/>
      <c r="H34" s="863"/>
      <c r="I34" s="858"/>
      <c r="J34" s="858"/>
      <c r="K34" s="858"/>
      <c r="L34" s="858"/>
      <c r="M34" s="858"/>
      <c r="N34" s="858"/>
      <c r="O34" s="858"/>
      <c r="P34" s="858"/>
      <c r="Q34" s="873" t="s">
        <v>782</v>
      </c>
      <c r="R34" s="858"/>
    </row>
    <row r="35" spans="1:19" ht="30.75" customHeight="1">
      <c r="A35" s="384">
        <v>29</v>
      </c>
      <c r="B35" s="383" t="s">
        <v>1979</v>
      </c>
      <c r="C35" s="872">
        <f>C37+C38</f>
        <v>148.88</v>
      </c>
      <c r="D35" s="872">
        <f>MAX(D37:D38)</f>
        <v>126.36</v>
      </c>
      <c r="E35" s="872">
        <f>MAX(E37:E38)</f>
        <v>0.38</v>
      </c>
      <c r="F35" s="858"/>
      <c r="G35" s="858"/>
      <c r="H35" s="858"/>
      <c r="I35" s="858"/>
      <c r="J35" s="858"/>
      <c r="K35" s="858"/>
      <c r="L35" s="872">
        <f>L37+L38</f>
        <v>0</v>
      </c>
      <c r="M35" s="872">
        <f>M37+M38</f>
        <v>1.4</v>
      </c>
      <c r="N35" s="872">
        <f>SUM(N37:N38)</f>
        <v>0</v>
      </c>
      <c r="O35" s="872">
        <f>SUM(O37:O38)</f>
        <v>0</v>
      </c>
      <c r="P35" s="872">
        <f>SUM(P37:P38)</f>
        <v>0</v>
      </c>
      <c r="Q35" s="873" t="s">
        <v>782</v>
      </c>
      <c r="R35" s="858"/>
    </row>
    <row r="36" spans="1:19">
      <c r="A36" s="384">
        <v>30</v>
      </c>
      <c r="B36" s="376" t="s">
        <v>1980</v>
      </c>
      <c r="C36" s="873" t="s">
        <v>782</v>
      </c>
      <c r="D36" s="873" t="s">
        <v>782</v>
      </c>
      <c r="E36" s="873" t="s">
        <v>782</v>
      </c>
      <c r="F36" s="873" t="s">
        <v>782</v>
      </c>
      <c r="G36" s="873" t="s">
        <v>782</v>
      </c>
      <c r="H36" s="873" t="s">
        <v>782</v>
      </c>
      <c r="I36" s="873" t="s">
        <v>782</v>
      </c>
      <c r="J36" s="873" t="s">
        <v>782</v>
      </c>
      <c r="K36" s="873" t="s">
        <v>782</v>
      </c>
      <c r="L36" s="873" t="s">
        <v>782</v>
      </c>
      <c r="M36" s="873" t="s">
        <v>782</v>
      </c>
      <c r="N36" s="873" t="s">
        <v>782</v>
      </c>
      <c r="O36" s="873" t="s">
        <v>782</v>
      </c>
      <c r="P36" s="873" t="s">
        <v>782</v>
      </c>
      <c r="Q36" s="873" t="s">
        <v>782</v>
      </c>
      <c r="R36" s="873" t="s">
        <v>782</v>
      </c>
    </row>
    <row r="37" spans="1:19" ht="35.25" customHeight="1">
      <c r="A37" s="796">
        <v>31</v>
      </c>
      <c r="B37" s="797" t="s">
        <v>3316</v>
      </c>
      <c r="C37" s="867">
        <v>148.88</v>
      </c>
      <c r="D37" s="867">
        <v>126.36</v>
      </c>
      <c r="E37" s="867">
        <v>0.38</v>
      </c>
      <c r="F37" s="867">
        <v>8.4</v>
      </c>
      <c r="G37" s="867">
        <v>143</v>
      </c>
      <c r="H37" s="867">
        <v>0.17199999999999999</v>
      </c>
      <c r="I37" s="867">
        <v>2.4</v>
      </c>
      <c r="J37" s="867"/>
      <c r="K37" s="867"/>
      <c r="L37" s="867">
        <v>0</v>
      </c>
      <c r="M37" s="867">
        <v>1.4</v>
      </c>
      <c r="N37" s="883"/>
      <c r="O37" s="867"/>
      <c r="P37" s="867"/>
      <c r="Q37" s="874" t="s">
        <v>782</v>
      </c>
      <c r="R37" s="867"/>
      <c r="S37" s="9"/>
    </row>
    <row r="38" spans="1:19" ht="27" customHeight="1">
      <c r="A38" s="798">
        <v>32</v>
      </c>
      <c r="B38" s="799" t="s">
        <v>3317</v>
      </c>
      <c r="C38" s="858"/>
      <c r="D38" s="858"/>
      <c r="E38" s="858"/>
      <c r="F38" s="858"/>
      <c r="G38" s="858"/>
      <c r="H38" s="858"/>
      <c r="I38" s="866"/>
      <c r="J38" s="858"/>
      <c r="K38" s="858"/>
      <c r="L38" s="858"/>
      <c r="M38" s="865"/>
      <c r="N38" s="865"/>
      <c r="O38" s="865"/>
      <c r="P38" s="865"/>
      <c r="Q38" s="858"/>
      <c r="R38" s="858"/>
      <c r="S38" s="9"/>
    </row>
    <row r="39" spans="1:19" ht="27" customHeight="1">
      <c r="A39" s="384">
        <v>33</v>
      </c>
      <c r="B39" s="800" t="s">
        <v>5129</v>
      </c>
      <c r="C39" s="873">
        <f>SUM(C40:C43)</f>
        <v>0</v>
      </c>
      <c r="D39" s="873">
        <f>SUM(D40:D43)</f>
        <v>0</v>
      </c>
      <c r="E39" s="858"/>
      <c r="F39" s="858"/>
      <c r="G39" s="858"/>
      <c r="H39" s="858"/>
      <c r="I39" s="866"/>
      <c r="J39" s="858"/>
      <c r="K39" s="858"/>
      <c r="L39" s="858"/>
      <c r="M39" s="872">
        <f>SUM(M40:M43)</f>
        <v>0</v>
      </c>
      <c r="N39" s="872">
        <f>SUM(O39:P39)</f>
        <v>0</v>
      </c>
      <c r="O39" s="872">
        <f>MAX(O40:O43)</f>
        <v>0</v>
      </c>
      <c r="P39" s="872">
        <f>MAX(P40:P43)</f>
        <v>0</v>
      </c>
      <c r="Q39" s="858"/>
      <c r="R39" s="858"/>
      <c r="S39" s="794"/>
    </row>
    <row r="40" spans="1:19" ht="27" customHeight="1">
      <c r="A40" s="796">
        <v>34</v>
      </c>
      <c r="B40" s="800" t="s">
        <v>5130</v>
      </c>
      <c r="C40" s="858"/>
      <c r="D40" s="858"/>
      <c r="E40" s="858"/>
      <c r="F40" s="858"/>
      <c r="G40" s="858"/>
      <c r="H40" s="858"/>
      <c r="I40" s="866"/>
      <c r="J40" s="858"/>
      <c r="K40" s="858"/>
      <c r="L40" s="858"/>
      <c r="M40" s="858"/>
      <c r="N40" s="858"/>
      <c r="O40" s="858"/>
      <c r="P40" s="858"/>
      <c r="Q40" s="858"/>
      <c r="R40" s="858"/>
      <c r="S40" s="794"/>
    </row>
    <row r="41" spans="1:19" ht="27" customHeight="1">
      <c r="A41" s="798">
        <v>35</v>
      </c>
      <c r="B41" s="800" t="s">
        <v>1727</v>
      </c>
      <c r="C41" s="858"/>
      <c r="D41" s="858"/>
      <c r="E41" s="858"/>
      <c r="F41" s="858"/>
      <c r="G41" s="858"/>
      <c r="H41" s="858"/>
      <c r="I41" s="866"/>
      <c r="J41" s="858"/>
      <c r="K41" s="858"/>
      <c r="L41" s="858"/>
      <c r="M41" s="858"/>
      <c r="N41" s="858"/>
      <c r="O41" s="858"/>
      <c r="P41" s="858"/>
      <c r="Q41" s="858"/>
      <c r="R41" s="858"/>
      <c r="S41" s="794"/>
    </row>
    <row r="42" spans="1:19" ht="27" customHeight="1">
      <c r="A42" s="796">
        <v>36</v>
      </c>
      <c r="B42" s="800" t="s">
        <v>1724</v>
      </c>
      <c r="C42" s="858"/>
      <c r="D42" s="858"/>
      <c r="E42" s="858"/>
      <c r="F42" s="858"/>
      <c r="G42" s="858"/>
      <c r="H42" s="858"/>
      <c r="I42" s="866"/>
      <c r="J42" s="858"/>
      <c r="K42" s="858"/>
      <c r="L42" s="858"/>
      <c r="M42" s="858"/>
      <c r="N42" s="858"/>
      <c r="O42" s="858"/>
      <c r="P42" s="858"/>
      <c r="Q42" s="858"/>
      <c r="R42" s="858"/>
      <c r="S42" s="794"/>
    </row>
    <row r="43" spans="1:19" ht="27" customHeight="1">
      <c r="A43" s="798">
        <v>37</v>
      </c>
      <c r="B43" s="800" t="s">
        <v>5131</v>
      </c>
      <c r="C43" s="858"/>
      <c r="D43" s="858"/>
      <c r="E43" s="858"/>
      <c r="F43" s="858"/>
      <c r="G43" s="858"/>
      <c r="H43" s="858"/>
      <c r="I43" s="866"/>
      <c r="J43" s="858"/>
      <c r="K43" s="858"/>
      <c r="L43" s="858"/>
      <c r="M43" s="858"/>
      <c r="N43" s="858"/>
      <c r="O43" s="858"/>
      <c r="P43" s="858"/>
      <c r="Q43" s="858"/>
      <c r="R43" s="858"/>
      <c r="S43" s="794"/>
    </row>
    <row r="44" spans="1:19" ht="10.5" customHeight="1">
      <c r="A44" s="389"/>
      <c r="B44" s="390"/>
      <c r="C44" s="382"/>
      <c r="D44" s="382"/>
      <c r="E44" s="382"/>
      <c r="F44" s="382"/>
      <c r="G44" s="382"/>
      <c r="H44" s="382"/>
      <c r="I44" s="391"/>
      <c r="J44" s="382"/>
      <c r="K44" s="382"/>
      <c r="L44" s="382"/>
      <c r="M44" s="382"/>
      <c r="N44" s="382"/>
      <c r="O44" s="382"/>
      <c r="P44" s="382"/>
      <c r="Q44" s="382"/>
      <c r="R44" s="382"/>
      <c r="S44" s="9"/>
    </row>
    <row r="45" spans="1:19" ht="15.6">
      <c r="B45" s="1244" t="s">
        <v>3330</v>
      </c>
      <c r="C45" s="1244"/>
      <c r="D45" s="1244"/>
      <c r="E45" s="1244"/>
      <c r="F45" s="1244"/>
      <c r="G45" s="1244"/>
      <c r="H45" s="1244"/>
      <c r="I45" s="382"/>
      <c r="J45" s="382"/>
      <c r="K45" s="382"/>
      <c r="L45" s="382"/>
      <c r="M45" s="382"/>
      <c r="N45" s="382"/>
      <c r="O45" s="382"/>
      <c r="P45" s="382"/>
      <c r="Q45" s="382"/>
      <c r="R45" s="382"/>
    </row>
    <row r="46" spans="1:19" ht="15.6">
      <c r="B46" s="1255" t="s">
        <v>3331</v>
      </c>
      <c r="C46" s="1255"/>
      <c r="D46" s="1255"/>
      <c r="E46" s="1255"/>
      <c r="F46" s="1255"/>
      <c r="G46" s="1255"/>
      <c r="H46" s="1255"/>
      <c r="I46" s="382"/>
      <c r="J46" s="382"/>
      <c r="K46" s="382"/>
      <c r="L46" s="382"/>
      <c r="M46" s="382"/>
      <c r="N46" s="382"/>
      <c r="O46" s="382"/>
      <c r="P46" s="382"/>
      <c r="Q46" s="382"/>
      <c r="R46" s="382"/>
    </row>
    <row r="47" spans="1:19">
      <c r="B47" s="1254" t="s">
        <v>3324</v>
      </c>
      <c r="C47" s="1254"/>
      <c r="D47" s="1254"/>
      <c r="E47" s="1254"/>
      <c r="F47" s="1254"/>
      <c r="G47" s="1254"/>
      <c r="H47" s="1254"/>
      <c r="I47" s="1254"/>
      <c r="J47" s="1254"/>
      <c r="K47" s="1254"/>
      <c r="L47" s="1254"/>
      <c r="M47" s="1254"/>
      <c r="N47" s="1254"/>
      <c r="O47" s="1254"/>
      <c r="P47" s="1254"/>
      <c r="Q47" s="1254"/>
      <c r="R47" s="1254"/>
    </row>
    <row r="48" spans="1:19" ht="30" customHeight="1">
      <c r="B48" s="1253" t="s">
        <v>3325</v>
      </c>
      <c r="C48" s="1253"/>
      <c r="D48" s="1253"/>
      <c r="E48" s="1253"/>
      <c r="F48" s="1253"/>
      <c r="G48" s="1253"/>
      <c r="H48" s="1253"/>
      <c r="I48" s="1253"/>
      <c r="J48" s="1253"/>
      <c r="K48" s="1253"/>
      <c r="L48" s="1253"/>
      <c r="M48" s="1253"/>
      <c r="N48" s="1253"/>
      <c r="O48" s="1253"/>
      <c r="P48" s="1253"/>
      <c r="Q48" s="1253"/>
      <c r="R48" s="1253"/>
    </row>
    <row r="49" spans="2:18" ht="32.25" customHeight="1">
      <c r="B49" s="1253" t="s">
        <v>3326</v>
      </c>
      <c r="C49" s="1253"/>
      <c r="D49" s="1253"/>
      <c r="E49" s="1253"/>
      <c r="F49" s="1253"/>
      <c r="G49" s="1253"/>
      <c r="H49" s="1253"/>
      <c r="I49" s="1253"/>
      <c r="J49" s="1253"/>
      <c r="K49" s="1253"/>
      <c r="L49" s="1253"/>
      <c r="M49" s="1253"/>
      <c r="N49" s="1253"/>
      <c r="O49" s="1253"/>
      <c r="P49" s="1253"/>
      <c r="Q49" s="1253"/>
      <c r="R49" s="1253"/>
    </row>
    <row r="50" spans="2:18" ht="30" customHeight="1">
      <c r="B50" s="1252" t="s">
        <v>4641</v>
      </c>
      <c r="C50" s="1252"/>
      <c r="D50" s="1252"/>
      <c r="E50" s="1252"/>
      <c r="F50" s="1252"/>
      <c r="G50" s="1252"/>
      <c r="H50" s="1252"/>
      <c r="I50" s="1252"/>
      <c r="J50" s="1252"/>
      <c r="K50" s="1252"/>
      <c r="L50" s="1252"/>
      <c r="M50" s="1252"/>
      <c r="N50" s="1252"/>
      <c r="O50" s="1252"/>
      <c r="P50" s="1252"/>
      <c r="Q50" s="1252"/>
      <c r="R50" s="1252"/>
    </row>
  </sheetData>
  <sheetProtection password="DAE3" sheet="1" objects="1" scenarios="1" formatCells="0" formatColumns="0" formatRows="0"/>
  <mergeCells count="23">
    <mergeCell ref="B50:R50"/>
    <mergeCell ref="B49:R49"/>
    <mergeCell ref="B48:R48"/>
    <mergeCell ref="H5:H6"/>
    <mergeCell ref="F5:F6"/>
    <mergeCell ref="B47:R47"/>
    <mergeCell ref="B46:H46"/>
    <mergeCell ref="Q5:Q6"/>
    <mergeCell ref="L1:S1"/>
    <mergeCell ref="B2:R2"/>
    <mergeCell ref="B3:R3"/>
    <mergeCell ref="G5:G6"/>
    <mergeCell ref="B45:H45"/>
    <mergeCell ref="R5:R6"/>
    <mergeCell ref="L5:M5"/>
    <mergeCell ref="N5:P5"/>
    <mergeCell ref="I5:I6"/>
    <mergeCell ref="J5:K5"/>
    <mergeCell ref="A5:A6"/>
    <mergeCell ref="B5:B6"/>
    <mergeCell ref="C5:C6"/>
    <mergeCell ref="D5:D6"/>
    <mergeCell ref="E5:E6"/>
  </mergeCells>
  <pageMargins left="0.70866141732283472" right="0.70866141732283472" top="0.74803149606299213" bottom="0.74803149606299213" header="0.31496062992125984" footer="0.31496062992125984"/>
  <pageSetup paperSize="9" scale="45" orientation="landscape" r:id="rId1"/>
</worksheet>
</file>

<file path=xl/worksheets/sheet2.xml><?xml version="1.0" encoding="utf-8"?>
<worksheet xmlns="http://schemas.openxmlformats.org/spreadsheetml/2006/main" xmlns:r="http://schemas.openxmlformats.org/officeDocument/2006/relationships">
  <sheetPr codeName="Лист2">
    <tabColor rgb="FF92D050"/>
  </sheetPr>
  <dimension ref="A1:D68"/>
  <sheetViews>
    <sheetView view="pageBreakPreview" zoomScale="85" zoomScaleNormal="85" zoomScaleSheetLayoutView="85" workbookViewId="0">
      <pane ySplit="5" topLeftCell="A6" activePane="bottomLeft" state="frozen"/>
      <selection pane="bottomLeft"/>
    </sheetView>
  </sheetViews>
  <sheetFormatPr defaultColWidth="9.109375" defaultRowHeight="14.4"/>
  <cols>
    <col min="1" max="1" width="5.88671875" style="32" customWidth="1"/>
    <col min="2" max="2" width="63.44140625" style="32" customWidth="1"/>
    <col min="3" max="3" width="12.88671875" style="32" customWidth="1"/>
    <col min="4" max="4" width="16.33203125" style="32" customWidth="1"/>
    <col min="5" max="7" width="0" style="9" hidden="1" customWidth="1"/>
    <col min="8" max="16384" width="9.109375" style="9"/>
  </cols>
  <sheetData>
    <row r="1" spans="1:4">
      <c r="B1" s="945" t="s">
        <v>3651</v>
      </c>
      <c r="C1" s="945"/>
      <c r="D1" s="945"/>
    </row>
    <row r="2" spans="1:4" ht="18">
      <c r="B2" s="946" t="s">
        <v>1403</v>
      </c>
      <c r="C2" s="946"/>
      <c r="D2" s="946"/>
    </row>
    <row r="3" spans="1:4" ht="18">
      <c r="B3" s="946" t="s">
        <v>3054</v>
      </c>
      <c r="C3" s="946"/>
      <c r="D3" s="946"/>
    </row>
    <row r="4" spans="1:4" ht="18">
      <c r="B4" s="947" t="s">
        <v>3055</v>
      </c>
      <c r="C4" s="947"/>
      <c r="D4" s="947"/>
    </row>
    <row r="5" spans="1:4" s="16" customFormat="1" ht="41.25" customHeight="1">
      <c r="A5" s="10" t="s">
        <v>1404</v>
      </c>
      <c r="B5" s="10" t="s">
        <v>1556</v>
      </c>
      <c r="C5" s="10" t="s">
        <v>1557</v>
      </c>
      <c r="D5" s="10" t="s">
        <v>1558</v>
      </c>
    </row>
    <row r="6" spans="1:4" s="16" customFormat="1" ht="15.6">
      <c r="A6" s="33"/>
      <c r="B6" s="2" t="s">
        <v>1559</v>
      </c>
      <c r="C6" s="2" t="s">
        <v>1560</v>
      </c>
      <c r="D6" s="2" t="s">
        <v>1561</v>
      </c>
    </row>
    <row r="7" spans="1:4" s="16" customFormat="1" ht="15.6">
      <c r="A7" s="268">
        <v>1</v>
      </c>
      <c r="B7" s="269" t="s">
        <v>3016</v>
      </c>
      <c r="C7" s="270" t="s">
        <v>1408</v>
      </c>
      <c r="D7" s="307"/>
    </row>
    <row r="8" spans="1:4" s="16" customFormat="1" ht="15.6">
      <c r="A8" s="20">
        <v>2</v>
      </c>
      <c r="B8" s="3" t="s">
        <v>1562</v>
      </c>
      <c r="C8" s="15" t="s">
        <v>1408</v>
      </c>
      <c r="D8" s="266">
        <f>SUM(D9:D14)</f>
        <v>0</v>
      </c>
    </row>
    <row r="9" spans="1:4" s="16" customFormat="1" ht="15.6">
      <c r="A9" s="268">
        <v>3</v>
      </c>
      <c r="B9" s="5" t="s">
        <v>1563</v>
      </c>
      <c r="C9" s="15" t="s">
        <v>1408</v>
      </c>
      <c r="D9" s="17"/>
    </row>
    <row r="10" spans="1:4" s="16" customFormat="1" ht="15.6">
      <c r="A10" s="20">
        <v>4</v>
      </c>
      <c r="B10" s="5" t="s">
        <v>1564</v>
      </c>
      <c r="C10" s="15" t="s">
        <v>1408</v>
      </c>
      <c r="D10" s="105"/>
    </row>
    <row r="11" spans="1:4" s="16" customFormat="1" ht="15.6">
      <c r="A11" s="268">
        <v>5</v>
      </c>
      <c r="B11" s="5" t="s">
        <v>1565</v>
      </c>
      <c r="C11" s="15" t="s">
        <v>1408</v>
      </c>
      <c r="D11" s="17"/>
    </row>
    <row r="12" spans="1:4" s="16" customFormat="1" ht="15.6">
      <c r="A12" s="20">
        <v>6</v>
      </c>
      <c r="B12" s="5" t="s">
        <v>1566</v>
      </c>
      <c r="C12" s="15" t="s">
        <v>1408</v>
      </c>
      <c r="D12" s="105"/>
    </row>
    <row r="13" spans="1:4" s="16" customFormat="1" ht="15.6">
      <c r="A13" s="268">
        <v>7</v>
      </c>
      <c r="B13" s="5" t="s">
        <v>1567</v>
      </c>
      <c r="C13" s="15" t="s">
        <v>1408</v>
      </c>
      <c r="D13" s="17"/>
    </row>
    <row r="14" spans="1:4" s="16" customFormat="1" ht="15.6">
      <c r="A14" s="20">
        <v>8</v>
      </c>
      <c r="B14" s="5" t="s">
        <v>1568</v>
      </c>
      <c r="C14" s="15" t="s">
        <v>1408</v>
      </c>
      <c r="D14" s="17"/>
    </row>
    <row r="15" spans="1:4" s="16" customFormat="1" ht="15.6">
      <c r="A15" s="268">
        <v>9</v>
      </c>
      <c r="B15" s="4" t="s">
        <v>1569</v>
      </c>
      <c r="C15" s="15" t="s">
        <v>1408</v>
      </c>
      <c r="D15" s="17"/>
    </row>
    <row r="16" spans="1:4" s="16" customFormat="1" ht="15.6">
      <c r="A16" s="20">
        <v>10</v>
      </c>
      <c r="B16" s="5" t="s">
        <v>1570</v>
      </c>
      <c r="C16" s="15" t="s">
        <v>1408</v>
      </c>
      <c r="D16" s="17"/>
    </row>
    <row r="17" spans="1:4" s="16" customFormat="1" ht="15.6">
      <c r="A17" s="268">
        <v>11</v>
      </c>
      <c r="B17" s="5" t="s">
        <v>1571</v>
      </c>
      <c r="C17" s="15" t="s">
        <v>1408</v>
      </c>
      <c r="D17" s="17"/>
    </row>
    <row r="18" spans="1:4" s="16" customFormat="1" ht="27" customHeight="1">
      <c r="A18" s="20">
        <v>12</v>
      </c>
      <c r="B18" s="3" t="s">
        <v>1572</v>
      </c>
      <c r="C18" s="15" t="s">
        <v>1573</v>
      </c>
      <c r="D18" s="266">
        <f>SUM(D19:D21)</f>
        <v>0</v>
      </c>
    </row>
    <row r="19" spans="1:4" s="16" customFormat="1" ht="15.6">
      <c r="A19" s="268">
        <v>13</v>
      </c>
      <c r="B19" s="5" t="s">
        <v>1563</v>
      </c>
      <c r="C19" s="15" t="s">
        <v>1573</v>
      </c>
      <c r="D19" s="17"/>
    </row>
    <row r="20" spans="1:4" s="16" customFormat="1" ht="15.6">
      <c r="A20" s="20">
        <v>14</v>
      </c>
      <c r="B20" s="5" t="s">
        <v>1564</v>
      </c>
      <c r="C20" s="15" t="s">
        <v>1573</v>
      </c>
      <c r="D20" s="17"/>
    </row>
    <row r="21" spans="1:4" s="16" customFormat="1" ht="15.6">
      <c r="A21" s="268">
        <v>15</v>
      </c>
      <c r="B21" s="5" t="s">
        <v>1574</v>
      </c>
      <c r="C21" s="15" t="s">
        <v>1573</v>
      </c>
      <c r="D21" s="17"/>
    </row>
    <row r="22" spans="1:4" s="16" customFormat="1" ht="15.6">
      <c r="A22" s="20">
        <v>16</v>
      </c>
      <c r="B22" s="4" t="s">
        <v>1569</v>
      </c>
      <c r="C22" s="15" t="s">
        <v>1573</v>
      </c>
      <c r="D22" s="17"/>
    </row>
    <row r="23" spans="1:4" s="16" customFormat="1" ht="23.25" customHeight="1">
      <c r="A23" s="268">
        <v>17</v>
      </c>
      <c r="B23" s="5" t="s">
        <v>1575</v>
      </c>
      <c r="C23" s="15" t="s">
        <v>1573</v>
      </c>
      <c r="D23" s="17"/>
    </row>
    <row r="24" spans="1:4" s="16" customFormat="1" ht="27" customHeight="1">
      <c r="A24" s="20">
        <v>18</v>
      </c>
      <c r="B24" s="3" t="s">
        <v>1576</v>
      </c>
      <c r="C24" s="15" t="s">
        <v>1400</v>
      </c>
      <c r="D24" s="266">
        <f>D27+D31</f>
        <v>0</v>
      </c>
    </row>
    <row r="25" spans="1:4" s="16" customFormat="1" ht="21" customHeight="1">
      <c r="A25" s="268">
        <v>19</v>
      </c>
      <c r="B25" s="5" t="s">
        <v>1551</v>
      </c>
      <c r="C25" s="15" t="s">
        <v>1400</v>
      </c>
      <c r="D25" s="266">
        <f>D28+D32</f>
        <v>0</v>
      </c>
    </row>
    <row r="26" spans="1:4" s="16" customFormat="1" ht="21" customHeight="1">
      <c r="A26" s="20">
        <v>20</v>
      </c>
      <c r="B26" s="5" t="s">
        <v>1610</v>
      </c>
      <c r="C26" s="15" t="s">
        <v>1400</v>
      </c>
      <c r="D26" s="266">
        <f>D29+D33</f>
        <v>0</v>
      </c>
    </row>
    <row r="27" spans="1:4" s="16" customFormat="1" ht="19.5" customHeight="1">
      <c r="A27" s="268">
        <v>21</v>
      </c>
      <c r="B27" s="5" t="s">
        <v>1577</v>
      </c>
      <c r="C27" s="15" t="s">
        <v>1400</v>
      </c>
      <c r="D27" s="17"/>
    </row>
    <row r="28" spans="1:4" s="16" customFormat="1" ht="15.6">
      <c r="A28" s="20">
        <v>22</v>
      </c>
      <c r="B28" s="5" t="s">
        <v>1611</v>
      </c>
      <c r="C28" s="15" t="s">
        <v>1400</v>
      </c>
      <c r="D28" s="17"/>
    </row>
    <row r="29" spans="1:4" s="16" customFormat="1" ht="15.6">
      <c r="A29" s="268">
        <v>23</v>
      </c>
      <c r="B29" s="5" t="s">
        <v>1612</v>
      </c>
      <c r="C29" s="15" t="s">
        <v>1400</v>
      </c>
      <c r="D29" s="17"/>
    </row>
    <row r="30" spans="1:4" s="16" customFormat="1" ht="15.6">
      <c r="A30" s="20">
        <v>24</v>
      </c>
      <c r="B30" s="5" t="s">
        <v>1578</v>
      </c>
      <c r="C30" s="15" t="s">
        <v>1400</v>
      </c>
      <c r="D30" s="17"/>
    </row>
    <row r="31" spans="1:4" s="16" customFormat="1" ht="15.6">
      <c r="A31" s="268">
        <v>25</v>
      </c>
      <c r="B31" s="5" t="s">
        <v>1579</v>
      </c>
      <c r="C31" s="15" t="s">
        <v>1400</v>
      </c>
      <c r="D31" s="17"/>
    </row>
    <row r="32" spans="1:4" s="16" customFormat="1" ht="15.6">
      <c r="A32" s="20">
        <v>26</v>
      </c>
      <c r="B32" s="5" t="s">
        <v>1611</v>
      </c>
      <c r="C32" s="15" t="s">
        <v>1400</v>
      </c>
      <c r="D32" s="17"/>
    </row>
    <row r="33" spans="1:4" s="16" customFormat="1" ht="15.6">
      <c r="A33" s="268">
        <v>27</v>
      </c>
      <c r="B33" s="5" t="s">
        <v>1612</v>
      </c>
      <c r="C33" s="15" t="s">
        <v>1400</v>
      </c>
      <c r="D33" s="17"/>
    </row>
    <row r="34" spans="1:4" s="16" customFormat="1" ht="18" customHeight="1">
      <c r="A34" s="20">
        <v>28</v>
      </c>
      <c r="B34" s="5" t="s">
        <v>1580</v>
      </c>
      <c r="C34" s="15" t="s">
        <v>1400</v>
      </c>
      <c r="D34" s="17"/>
    </row>
    <row r="35" spans="1:4" s="16" customFormat="1" ht="18" customHeight="1">
      <c r="A35" s="268">
        <v>29</v>
      </c>
      <c r="B35" s="5" t="s">
        <v>1613</v>
      </c>
      <c r="C35" s="15" t="s">
        <v>1400</v>
      </c>
      <c r="D35" s="17"/>
    </row>
    <row r="36" spans="1:4" s="16" customFormat="1" ht="18" customHeight="1">
      <c r="A36" s="20">
        <v>30</v>
      </c>
      <c r="B36" s="5" t="s">
        <v>1614</v>
      </c>
      <c r="C36" s="15" t="s">
        <v>1400</v>
      </c>
      <c r="D36" s="17"/>
    </row>
    <row r="37" spans="1:4" s="16" customFormat="1" ht="23.25" customHeight="1">
      <c r="A37" s="268">
        <v>31</v>
      </c>
      <c r="B37" s="3" t="s">
        <v>1581</v>
      </c>
      <c r="C37" s="15" t="s">
        <v>1400</v>
      </c>
      <c r="D37" s="266">
        <f>SUM(D38:D40)</f>
        <v>0</v>
      </c>
    </row>
    <row r="38" spans="1:4" s="16" customFormat="1" ht="15.6">
      <c r="A38" s="20">
        <v>32</v>
      </c>
      <c r="B38" s="5" t="s">
        <v>1582</v>
      </c>
      <c r="C38" s="15" t="s">
        <v>1400</v>
      </c>
      <c r="D38" s="17"/>
    </row>
    <row r="39" spans="1:4" s="16" customFormat="1" ht="20.25" customHeight="1">
      <c r="A39" s="268">
        <v>33</v>
      </c>
      <c r="B39" s="5" t="s">
        <v>1583</v>
      </c>
      <c r="C39" s="15" t="s">
        <v>1400</v>
      </c>
      <c r="D39" s="17"/>
    </row>
    <row r="40" spans="1:4" s="16" customFormat="1" ht="15.6">
      <c r="A40" s="20">
        <v>34</v>
      </c>
      <c r="B40" s="5" t="s">
        <v>1608</v>
      </c>
      <c r="C40" s="15" t="s">
        <v>1400</v>
      </c>
      <c r="D40" s="17"/>
    </row>
    <row r="41" spans="1:4" s="16" customFormat="1" ht="15.6">
      <c r="A41" s="268">
        <v>35</v>
      </c>
      <c r="B41" s="3" t="s">
        <v>1036</v>
      </c>
      <c r="C41" s="15" t="s">
        <v>1400</v>
      </c>
      <c r="D41" s="266">
        <f>SUM(D42,D48:D49)</f>
        <v>0</v>
      </c>
    </row>
    <row r="42" spans="1:4" s="16" customFormat="1" ht="15.6">
      <c r="A42" s="20">
        <v>36</v>
      </c>
      <c r="B42" s="18" t="s">
        <v>1584</v>
      </c>
      <c r="C42" s="15" t="s">
        <v>1400</v>
      </c>
      <c r="D42" s="266">
        <f>SUM(D43,D44,D46,D47)</f>
        <v>0</v>
      </c>
    </row>
    <row r="43" spans="1:4" s="16" customFormat="1" ht="15.6">
      <c r="A43" s="268">
        <v>37</v>
      </c>
      <c r="B43" s="5" t="s">
        <v>1037</v>
      </c>
      <c r="C43" s="15" t="s">
        <v>1400</v>
      </c>
      <c r="D43" s="17"/>
    </row>
    <row r="44" spans="1:4" s="16" customFormat="1" ht="15.6">
      <c r="A44" s="20">
        <v>38</v>
      </c>
      <c r="B44" s="5" t="s">
        <v>1038</v>
      </c>
      <c r="C44" s="15" t="s">
        <v>1400</v>
      </c>
      <c r="D44" s="17"/>
    </row>
    <row r="45" spans="1:4" s="16" customFormat="1" ht="15.6">
      <c r="A45" s="268">
        <v>39</v>
      </c>
      <c r="B45" s="19" t="s">
        <v>1585</v>
      </c>
      <c r="C45" s="15" t="s">
        <v>1400</v>
      </c>
      <c r="D45" s="17"/>
    </row>
    <row r="46" spans="1:4" s="16" customFormat="1" ht="15.6">
      <c r="A46" s="20">
        <v>40</v>
      </c>
      <c r="B46" s="5" t="s">
        <v>1586</v>
      </c>
      <c r="C46" s="15" t="s">
        <v>1400</v>
      </c>
      <c r="D46" s="17"/>
    </row>
    <row r="47" spans="1:4" s="16" customFormat="1" ht="15.6">
      <c r="A47" s="268">
        <v>41</v>
      </c>
      <c r="B47" s="5" t="s">
        <v>1587</v>
      </c>
      <c r="C47" s="15" t="s">
        <v>1400</v>
      </c>
      <c r="D47" s="17"/>
    </row>
    <row r="48" spans="1:4" s="16" customFormat="1" ht="19.5" customHeight="1">
      <c r="A48" s="20">
        <v>42</v>
      </c>
      <c r="B48" s="5" t="s">
        <v>1588</v>
      </c>
      <c r="C48" s="15" t="s">
        <v>1400</v>
      </c>
      <c r="D48" s="17"/>
    </row>
    <row r="49" spans="1:4" s="16" customFormat="1" ht="19.5" customHeight="1">
      <c r="A49" s="268">
        <v>43</v>
      </c>
      <c r="B49" s="5" t="s">
        <v>1589</v>
      </c>
      <c r="C49" s="15" t="s">
        <v>1400</v>
      </c>
      <c r="D49" s="17"/>
    </row>
    <row r="50" spans="1:4" s="16" customFormat="1" ht="15.6">
      <c r="A50" s="20">
        <v>44</v>
      </c>
      <c r="B50" s="3" t="s">
        <v>1590</v>
      </c>
      <c r="C50" s="15" t="s">
        <v>1400</v>
      </c>
      <c r="D50" s="266">
        <f>SUM(D52,D51)</f>
        <v>0</v>
      </c>
    </row>
    <row r="51" spans="1:4" s="16" customFormat="1" ht="15.6">
      <c r="A51" s="268">
        <v>45</v>
      </c>
      <c r="B51" s="5" t="s">
        <v>1591</v>
      </c>
      <c r="C51" s="15" t="s">
        <v>1400</v>
      </c>
      <c r="D51" s="17"/>
    </row>
    <row r="52" spans="1:4" s="16" customFormat="1" ht="15.6">
      <c r="A52" s="20">
        <v>46</v>
      </c>
      <c r="B52" s="5" t="s">
        <v>1592</v>
      </c>
      <c r="C52" s="15" t="s">
        <v>1400</v>
      </c>
      <c r="D52" s="17"/>
    </row>
    <row r="53" spans="1:4" s="16" customFormat="1" ht="15.6">
      <c r="A53" s="268">
        <v>47</v>
      </c>
      <c r="B53" s="5" t="s">
        <v>1593</v>
      </c>
      <c r="C53" s="15" t="s">
        <v>1400</v>
      </c>
      <c r="D53" s="17"/>
    </row>
    <row r="54" spans="1:4" s="16" customFormat="1" ht="15.6">
      <c r="A54" s="20">
        <v>48</v>
      </c>
      <c r="B54" s="3" t="s">
        <v>1039</v>
      </c>
      <c r="C54" s="15" t="s">
        <v>1400</v>
      </c>
      <c r="D54" s="17"/>
    </row>
    <row r="55" spans="1:4" s="16" customFormat="1" ht="19.5" customHeight="1">
      <c r="A55" s="268">
        <v>49</v>
      </c>
      <c r="B55" s="3" t="s">
        <v>1594</v>
      </c>
      <c r="C55" s="15" t="s">
        <v>1595</v>
      </c>
      <c r="D55" s="17"/>
    </row>
    <row r="56" spans="1:4" s="16" customFormat="1" ht="18" customHeight="1">
      <c r="A56" s="20">
        <v>50</v>
      </c>
      <c r="B56" s="3"/>
      <c r="C56" s="15" t="s">
        <v>1596</v>
      </c>
      <c r="D56" s="17"/>
    </row>
    <row r="57" spans="1:4" s="16" customFormat="1" ht="15.6">
      <c r="A57" s="268">
        <v>51</v>
      </c>
      <c r="B57" s="3" t="s">
        <v>1597</v>
      </c>
      <c r="C57" s="15" t="s">
        <v>1598</v>
      </c>
      <c r="D57" s="266">
        <f>SUM(D58,D59)</f>
        <v>0</v>
      </c>
    </row>
    <row r="58" spans="1:4" s="16" customFormat="1" ht="15.6">
      <c r="A58" s="20">
        <v>52</v>
      </c>
      <c r="B58" s="5" t="s">
        <v>1599</v>
      </c>
      <c r="C58" s="15" t="s">
        <v>1598</v>
      </c>
      <c r="D58" s="17"/>
    </row>
    <row r="59" spans="1:4" s="16" customFormat="1" ht="19.5" customHeight="1">
      <c r="A59" s="268">
        <v>53</v>
      </c>
      <c r="B59" s="5" t="s">
        <v>1600</v>
      </c>
      <c r="C59" s="15" t="s">
        <v>1598</v>
      </c>
      <c r="D59" s="17"/>
    </row>
    <row r="61" spans="1:4" s="11" customFormat="1" ht="14.25" customHeight="1">
      <c r="A61" s="948" t="s">
        <v>1601</v>
      </c>
      <c r="B61" s="944"/>
      <c r="C61" s="1"/>
      <c r="D61" s="1"/>
    </row>
    <row r="62" spans="1:4" s="11" customFormat="1" ht="15.6">
      <c r="A62" s="890" t="s">
        <v>1602</v>
      </c>
      <c r="B62" s="944"/>
      <c r="C62" s="944"/>
      <c r="D62" s="944"/>
    </row>
    <row r="63" spans="1:4" s="11" customFormat="1" ht="15.6">
      <c r="A63" s="890" t="s">
        <v>1603</v>
      </c>
      <c r="B63" s="944"/>
      <c r="C63" s="944"/>
      <c r="D63" s="944"/>
    </row>
    <row r="64" spans="1:4" s="11" customFormat="1" ht="15.6">
      <c r="A64" s="890" t="s">
        <v>1604</v>
      </c>
      <c r="B64" s="944"/>
      <c r="C64" s="944"/>
      <c r="D64" s="944"/>
    </row>
    <row r="65" spans="1:4" s="16" customFormat="1" ht="15.6">
      <c r="A65" s="890" t="s">
        <v>1605</v>
      </c>
      <c r="B65" s="944"/>
      <c r="C65" s="944"/>
      <c r="D65" s="944"/>
    </row>
    <row r="66" spans="1:4" s="16" customFormat="1" ht="34.950000000000003" customHeight="1">
      <c r="A66" s="943" t="s">
        <v>3017</v>
      </c>
      <c r="B66" s="943"/>
      <c r="C66" s="943"/>
      <c r="D66" s="943"/>
    </row>
    <row r="67" spans="1:4" s="16" customFormat="1" ht="15.6">
      <c r="A67" s="34"/>
      <c r="B67" s="22" t="s">
        <v>3026</v>
      </c>
      <c r="C67" s="34"/>
      <c r="D67" s="34"/>
    </row>
    <row r="68" spans="1:4" s="16" customFormat="1" ht="21" customHeight="1">
      <c r="A68" s="34"/>
      <c r="B68" s="29" t="s">
        <v>3321</v>
      </c>
      <c r="C68" s="34"/>
      <c r="D68" s="34"/>
    </row>
  </sheetData>
  <mergeCells count="10">
    <mergeCell ref="A66:D66"/>
    <mergeCell ref="A63:D63"/>
    <mergeCell ref="A64:D64"/>
    <mergeCell ref="A65:D65"/>
    <mergeCell ref="B1:D1"/>
    <mergeCell ref="B2:D2"/>
    <mergeCell ref="B3:D3"/>
    <mergeCell ref="B4:D4"/>
    <mergeCell ref="A61:B61"/>
    <mergeCell ref="A62:D62"/>
  </mergeCells>
  <phoneticPr fontId="22" type="noConversion"/>
  <pageMargins left="0.25" right="0.25" top="0.75" bottom="0.75" header="0.3" footer="0.3"/>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sheetPr codeName="Лист4">
    <tabColor rgb="FF92D050"/>
  </sheetPr>
  <dimension ref="A1:F68"/>
  <sheetViews>
    <sheetView zoomScale="70" zoomScaleNormal="70" zoomScaleSheetLayoutView="85" workbookViewId="0">
      <selection activeCell="H9" sqref="H9"/>
    </sheetView>
  </sheetViews>
  <sheetFormatPr defaultColWidth="9.109375" defaultRowHeight="15.6"/>
  <cols>
    <col min="1" max="1" width="76" style="242" customWidth="1"/>
    <col min="2" max="2" width="14.33203125" style="242" customWidth="1"/>
    <col min="3" max="16384" width="9.109375" style="218"/>
  </cols>
  <sheetData>
    <row r="1" spans="1:6">
      <c r="D1" s="260"/>
      <c r="E1" s="260"/>
      <c r="F1" s="260"/>
    </row>
    <row r="3" spans="1:6" ht="30" customHeight="1">
      <c r="A3" s="951" t="s">
        <v>2054</v>
      </c>
      <c r="B3" s="951"/>
      <c r="C3" s="951"/>
      <c r="D3" s="951"/>
    </row>
    <row r="4" spans="1:6" ht="29.4" customHeight="1">
      <c r="A4" s="951" t="s">
        <v>2055</v>
      </c>
      <c r="B4" s="951"/>
      <c r="C4" s="951"/>
      <c r="D4" s="951"/>
    </row>
    <row r="5" spans="1:6" ht="35.4" customHeight="1">
      <c r="A5" s="952" t="e">
        <f>#REF!</f>
        <v>#REF!</v>
      </c>
      <c r="B5" s="953"/>
    </row>
    <row r="8" spans="1:6" ht="89.4" customHeight="1" thickBot="1">
      <c r="A8" s="949" t="s">
        <v>1981</v>
      </c>
      <c r="B8" s="950"/>
    </row>
    <row r="9" spans="1:6" ht="49.2" customHeight="1" thickTop="1">
      <c r="A9" s="219"/>
      <c r="B9" s="220" t="s">
        <v>1982</v>
      </c>
    </row>
    <row r="10" spans="1:6" ht="18.600000000000001" customHeight="1">
      <c r="A10" s="221" t="s">
        <v>1542</v>
      </c>
      <c r="B10" s="222" t="e">
        <f>#REF!</f>
        <v>#REF!</v>
      </c>
    </row>
    <row r="11" spans="1:6" ht="18.600000000000001" customHeight="1">
      <c r="A11" s="223" t="s">
        <v>1983</v>
      </c>
      <c r="B11" s="222" t="e">
        <f>#REF!</f>
        <v>#REF!</v>
      </c>
    </row>
    <row r="12" spans="1:6" ht="31.95" customHeight="1">
      <c r="A12" s="223" t="s">
        <v>1984</v>
      </c>
      <c r="B12" s="222" t="e">
        <f>#REF!</f>
        <v>#REF!</v>
      </c>
    </row>
    <row r="13" spans="1:6" ht="18.600000000000001" customHeight="1">
      <c r="A13" s="224" t="s">
        <v>1985</v>
      </c>
      <c r="B13" s="222" t="e">
        <f>#REF!</f>
        <v>#REF!</v>
      </c>
    </row>
    <row r="14" spans="1:6" ht="18.600000000000001" customHeight="1">
      <c r="A14" s="225" t="s">
        <v>1983</v>
      </c>
      <c r="B14" s="222" t="e">
        <f>#REF!</f>
        <v>#REF!</v>
      </c>
    </row>
    <row r="15" spans="1:6" ht="36.6" customHeight="1" thickBot="1">
      <c r="A15" s="226" t="s">
        <v>1984</v>
      </c>
      <c r="B15" s="227" t="e">
        <f>#REF!</f>
        <v>#REF!</v>
      </c>
    </row>
    <row r="16" spans="1:6" s="230" customFormat="1" ht="21" customHeight="1" thickTop="1">
      <c r="A16" s="228" t="s">
        <v>1986</v>
      </c>
      <c r="B16" s="229" t="e">
        <f>#REF!</f>
        <v>#REF!</v>
      </c>
    </row>
    <row r="17" spans="1:2" s="231" customFormat="1">
      <c r="A17" s="228" t="s">
        <v>1987</v>
      </c>
      <c r="B17" s="229" t="e">
        <f>#REF!</f>
        <v>#REF!</v>
      </c>
    </row>
    <row r="18" spans="1:2">
      <c r="A18" s="232" t="s">
        <v>1988</v>
      </c>
      <c r="B18" s="229" t="e">
        <f>#REF!</f>
        <v>#REF!</v>
      </c>
    </row>
    <row r="19" spans="1:2">
      <c r="A19" s="228" t="s">
        <v>1989</v>
      </c>
      <c r="B19" s="229" t="e">
        <f>#REF!</f>
        <v>#REF!</v>
      </c>
    </row>
    <row r="20" spans="1:2">
      <c r="A20" s="232" t="s">
        <v>1990</v>
      </c>
      <c r="B20" s="229" t="e">
        <f>#REF!</f>
        <v>#REF!</v>
      </c>
    </row>
    <row r="21" spans="1:2">
      <c r="A21" s="232" t="s">
        <v>1991</v>
      </c>
      <c r="B21" s="229" t="e">
        <f>#REF!</f>
        <v>#REF!</v>
      </c>
    </row>
    <row r="22" spans="1:2">
      <c r="A22" s="232" t="s">
        <v>1992</v>
      </c>
      <c r="B22" s="229" t="e">
        <f>#REF!</f>
        <v>#REF!</v>
      </c>
    </row>
    <row r="23" spans="1:2">
      <c r="A23" s="232" t="s">
        <v>1993</v>
      </c>
      <c r="B23" s="229" t="e">
        <f>#REF!</f>
        <v>#REF!</v>
      </c>
    </row>
    <row r="24" spans="1:2">
      <c r="A24" s="232" t="s">
        <v>1994</v>
      </c>
      <c r="B24" s="229" t="e">
        <f>#REF!</f>
        <v>#REF!</v>
      </c>
    </row>
    <row r="25" spans="1:2">
      <c r="A25" s="232" t="s">
        <v>1995</v>
      </c>
      <c r="B25" s="229" t="e">
        <f>#REF!</f>
        <v>#REF!</v>
      </c>
    </row>
    <row r="26" spans="1:2">
      <c r="A26" s="232" t="s">
        <v>1996</v>
      </c>
      <c r="B26" s="229" t="e">
        <f>#REF!</f>
        <v>#REF!</v>
      </c>
    </row>
    <row r="27" spans="1:2">
      <c r="A27" s="232" t="s">
        <v>1997</v>
      </c>
      <c r="B27" s="229" t="e">
        <f>#REF!</f>
        <v>#REF!</v>
      </c>
    </row>
    <row r="28" spans="1:2">
      <c r="A28" s="232" t="s">
        <v>1998</v>
      </c>
      <c r="B28" s="229" t="e">
        <f>#REF!</f>
        <v>#REF!</v>
      </c>
    </row>
    <row r="29" spans="1:2">
      <c r="A29" s="232" t="s">
        <v>1999</v>
      </c>
      <c r="B29" s="229" t="e">
        <f>#REF!</f>
        <v>#REF!</v>
      </c>
    </row>
    <row r="30" spans="1:2">
      <c r="A30" s="233" t="s">
        <v>2000</v>
      </c>
      <c r="B30" s="229" t="e">
        <f>#REF!</f>
        <v>#REF!</v>
      </c>
    </row>
    <row r="31" spans="1:2" ht="38.4" customHeight="1" thickBot="1">
      <c r="A31" s="949" t="s">
        <v>2001</v>
      </c>
      <c r="B31" s="950"/>
    </row>
    <row r="32" spans="1:2" ht="31.8" thickTop="1">
      <c r="A32" s="219"/>
      <c r="B32" s="220" t="s">
        <v>2002</v>
      </c>
    </row>
    <row r="33" spans="1:2">
      <c r="A33" s="234" t="s">
        <v>2003</v>
      </c>
      <c r="B33" s="235" t="e">
        <f>#REF!</f>
        <v>#REF!</v>
      </c>
    </row>
    <row r="34" spans="1:2">
      <c r="A34" s="234" t="s">
        <v>1983</v>
      </c>
      <c r="B34" s="235" t="e">
        <f>#REF!</f>
        <v>#REF!</v>
      </c>
    </row>
    <row r="35" spans="1:2">
      <c r="A35" s="234" t="s">
        <v>1984</v>
      </c>
      <c r="B35" s="235" t="e">
        <f>#REF!</f>
        <v>#REF!</v>
      </c>
    </row>
    <row r="36" spans="1:2" ht="16.2" thickBot="1">
      <c r="A36" s="236" t="s">
        <v>2004</v>
      </c>
      <c r="B36" s="235" t="e">
        <f>#REF!</f>
        <v>#REF!</v>
      </c>
    </row>
    <row r="37" spans="1:2" ht="16.2" thickTop="1">
      <c r="A37" s="228" t="s">
        <v>2005</v>
      </c>
      <c r="B37" s="237" t="e">
        <f>#REF!</f>
        <v>#REF!</v>
      </c>
    </row>
    <row r="38" spans="1:2">
      <c r="A38" s="228" t="s">
        <v>2006</v>
      </c>
      <c r="B38" s="237" t="e">
        <f>#REF!</f>
        <v>#REF!</v>
      </c>
    </row>
    <row r="39" spans="1:2">
      <c r="A39" s="232" t="s">
        <v>1988</v>
      </c>
      <c r="B39" s="237" t="e">
        <f>#REF!</f>
        <v>#REF!</v>
      </c>
    </row>
    <row r="40" spans="1:2">
      <c r="A40" s="232" t="s">
        <v>1992</v>
      </c>
      <c r="B40" s="237" t="e">
        <f>#REF!</f>
        <v>#REF!</v>
      </c>
    </row>
    <row r="41" spans="1:2">
      <c r="A41" s="228" t="s">
        <v>1989</v>
      </c>
      <c r="B41" s="237" t="e">
        <f>#REF!</f>
        <v>#REF!</v>
      </c>
    </row>
    <row r="42" spans="1:2">
      <c r="A42" s="232" t="s">
        <v>2007</v>
      </c>
      <c r="B42" s="237" t="e">
        <f>#REF!</f>
        <v>#REF!</v>
      </c>
    </row>
    <row r="43" spans="1:2">
      <c r="A43" s="232" t="s">
        <v>2008</v>
      </c>
      <c r="B43" s="237" t="e">
        <f>#REF!</f>
        <v>#REF!</v>
      </c>
    </row>
    <row r="44" spans="1:2">
      <c r="A44" s="232" t="s">
        <v>1997</v>
      </c>
      <c r="B44" s="237" t="e">
        <f>#REF!</f>
        <v>#REF!</v>
      </c>
    </row>
    <row r="45" spans="1:2">
      <c r="A45" s="232" t="s">
        <v>1993</v>
      </c>
      <c r="B45" s="237" t="e">
        <f>#REF!</f>
        <v>#REF!</v>
      </c>
    </row>
    <row r="46" spans="1:2">
      <c r="A46" s="232" t="s">
        <v>1995</v>
      </c>
      <c r="B46" s="237" t="e">
        <f>#REF!</f>
        <v>#REF!</v>
      </c>
    </row>
    <row r="47" spans="1:2">
      <c r="A47" s="232" t="s">
        <v>1994</v>
      </c>
      <c r="B47" s="237" t="e">
        <f>#REF!</f>
        <v>#REF!</v>
      </c>
    </row>
    <row r="48" spans="1:2">
      <c r="A48" s="232" t="s">
        <v>1996</v>
      </c>
      <c r="B48" s="237" t="e">
        <f>#REF!</f>
        <v>#REF!</v>
      </c>
    </row>
    <row r="49" spans="1:2">
      <c r="A49" s="232" t="s">
        <v>2009</v>
      </c>
      <c r="B49" s="237" t="e">
        <f>#REF!</f>
        <v>#REF!</v>
      </c>
    </row>
    <row r="50" spans="1:2">
      <c r="A50" s="232" t="s">
        <v>2010</v>
      </c>
      <c r="B50" s="237" t="e">
        <f>#REF!</f>
        <v>#REF!</v>
      </c>
    </row>
    <row r="51" spans="1:2">
      <c r="A51" s="232" t="s">
        <v>2000</v>
      </c>
      <c r="B51" s="237" t="e">
        <f>#REF!</f>
        <v>#REF!</v>
      </c>
    </row>
    <row r="52" spans="1:2">
      <c r="A52" s="232" t="s">
        <v>2011</v>
      </c>
      <c r="B52" s="237" t="e">
        <f>#REF!</f>
        <v>#REF!</v>
      </c>
    </row>
    <row r="53" spans="1:2">
      <c r="A53" s="232" t="s">
        <v>2012</v>
      </c>
      <c r="B53" s="237" t="e">
        <f>#REF!</f>
        <v>#REF!</v>
      </c>
    </row>
    <row r="54" spans="1:2" ht="46.2" customHeight="1" thickBot="1">
      <c r="A54" s="949" t="s">
        <v>2013</v>
      </c>
      <c r="B54" s="950"/>
    </row>
    <row r="55" spans="1:2" ht="31.8" thickTop="1">
      <c r="A55" s="219"/>
      <c r="B55" s="220" t="s">
        <v>2002</v>
      </c>
    </row>
    <row r="56" spans="1:2">
      <c r="A56" s="234" t="s">
        <v>2003</v>
      </c>
      <c r="B56" s="235" t="e">
        <f>#REF!</f>
        <v>#REF!</v>
      </c>
    </row>
    <row r="57" spans="1:2">
      <c r="A57" s="234" t="s">
        <v>1983</v>
      </c>
      <c r="B57" s="235" t="e">
        <f>#REF!</f>
        <v>#REF!</v>
      </c>
    </row>
    <row r="58" spans="1:2">
      <c r="A58" s="234" t="s">
        <v>1984</v>
      </c>
      <c r="B58" s="235" t="e">
        <f>#REF!</f>
        <v>#REF!</v>
      </c>
    </row>
    <row r="59" spans="1:2" ht="16.2" thickBot="1">
      <c r="A59" s="236" t="s">
        <v>2004</v>
      </c>
      <c r="B59" s="235" t="e">
        <f>#REF!</f>
        <v>#REF!</v>
      </c>
    </row>
    <row r="60" spans="1:2" ht="16.2" thickTop="1">
      <c r="A60" s="232" t="s">
        <v>2014</v>
      </c>
      <c r="B60" s="237" t="e">
        <f>#REF!</f>
        <v>#REF!</v>
      </c>
    </row>
    <row r="61" spans="1:2">
      <c r="A61" s="232" t="s">
        <v>2015</v>
      </c>
      <c r="B61" s="237" t="e">
        <f>#REF!</f>
        <v>#REF!</v>
      </c>
    </row>
    <row r="62" spans="1:2">
      <c r="A62" s="232" t="s">
        <v>2016</v>
      </c>
      <c r="B62" s="237" t="e">
        <f>#REF!</f>
        <v>#REF!</v>
      </c>
    </row>
    <row r="63" spans="1:2">
      <c r="A63" s="232" t="s">
        <v>2017</v>
      </c>
      <c r="B63" s="237" t="e">
        <f>#REF!</f>
        <v>#REF!</v>
      </c>
    </row>
    <row r="64" spans="1:2">
      <c r="A64" s="232" t="s">
        <v>2012</v>
      </c>
      <c r="B64" s="237" t="e">
        <f>#REF!</f>
        <v>#REF!</v>
      </c>
    </row>
    <row r="65" spans="1:2" ht="42.6" customHeight="1" thickBot="1">
      <c r="A65" s="949" t="s">
        <v>2018</v>
      </c>
      <c r="B65" s="950"/>
    </row>
    <row r="66" spans="1:2" ht="31.8" thickTop="1">
      <c r="A66" s="238"/>
      <c r="B66" s="239" t="s">
        <v>2002</v>
      </c>
    </row>
    <row r="67" spans="1:2" ht="16.2" thickBot="1">
      <c r="A67" s="240"/>
      <c r="B67" s="241" t="e">
        <f>#REF!</f>
        <v>#REF!</v>
      </c>
    </row>
    <row r="68" spans="1:2" ht="16.2" thickTop="1"/>
  </sheetData>
  <mergeCells count="7">
    <mergeCell ref="A65:B65"/>
    <mergeCell ref="A3:D3"/>
    <mergeCell ref="A4:D4"/>
    <mergeCell ref="A5:B5"/>
    <mergeCell ref="A8:B8"/>
    <mergeCell ref="A31:B31"/>
    <mergeCell ref="A54:B5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tabColor rgb="FF92D050"/>
  </sheetPr>
  <dimension ref="A1:W208"/>
  <sheetViews>
    <sheetView view="pageBreakPreview" zoomScale="80" zoomScaleNormal="70" zoomScaleSheetLayoutView="80" workbookViewId="0"/>
  </sheetViews>
  <sheetFormatPr defaultColWidth="9.109375" defaultRowHeight="13.2"/>
  <cols>
    <col min="1" max="1" width="5" style="63" customWidth="1"/>
    <col min="2" max="2" width="29" style="63" customWidth="1"/>
    <col min="3" max="3" width="13.5546875" style="63" customWidth="1"/>
    <col min="4" max="4" width="13.109375" style="63" customWidth="1"/>
    <col min="5" max="5" width="13" style="65" customWidth="1"/>
    <col min="6" max="6" width="13.33203125" style="63" customWidth="1"/>
    <col min="7" max="7" width="8.44140625" style="63" customWidth="1"/>
    <col min="8" max="8" width="10.109375" style="63" customWidth="1"/>
    <col min="9" max="9" width="8.44140625" style="63" customWidth="1"/>
    <col min="10" max="10" width="10.6640625" style="63" customWidth="1"/>
    <col min="11" max="11" width="26.109375" style="63" customWidth="1"/>
    <col min="12" max="12" width="9.5546875" style="63" customWidth="1"/>
    <col min="13" max="13" width="9.5546875" style="63" bestFit="1" customWidth="1"/>
    <col min="14" max="14" width="11.88671875" style="65" customWidth="1"/>
    <col min="15" max="15" width="25.5546875" style="65" bestFit="1" customWidth="1"/>
    <col min="16" max="16" width="16.33203125" style="63" customWidth="1"/>
    <col min="17" max="17" width="15.109375" style="36" customWidth="1"/>
    <col min="18" max="18" width="19.5546875" style="36" customWidth="1"/>
    <col min="19" max="16384" width="9.109375" style="36"/>
  </cols>
  <sheetData>
    <row r="1" spans="1:23" ht="13.8">
      <c r="A1" s="62"/>
      <c r="C1" s="64"/>
      <c r="D1" s="64"/>
      <c r="I1" s="954" t="s">
        <v>1616</v>
      </c>
      <c r="J1" s="954"/>
      <c r="K1" s="954"/>
      <c r="L1" s="954"/>
      <c r="M1" s="954"/>
    </row>
    <row r="2" spans="1:23" ht="39" customHeight="1">
      <c r="A2" s="955" t="s">
        <v>3657</v>
      </c>
      <c r="B2" s="955"/>
      <c r="C2" s="955"/>
      <c r="D2" s="955"/>
      <c r="E2" s="955"/>
      <c r="F2" s="955"/>
      <c r="G2" s="955"/>
      <c r="H2" s="955"/>
      <c r="I2" s="955"/>
      <c r="J2" s="955"/>
      <c r="K2" s="955"/>
      <c r="L2" s="955"/>
    </row>
    <row r="3" spans="1:23" ht="18">
      <c r="B3" s="66" t="s">
        <v>1617</v>
      </c>
      <c r="P3" s="419"/>
    </row>
    <row r="4" spans="1:23" ht="18.75" customHeight="1">
      <c r="P4" s="956" t="s">
        <v>3658</v>
      </c>
      <c r="Q4" s="956"/>
      <c r="R4" s="956"/>
    </row>
    <row r="5" spans="1:23" ht="60.75" customHeight="1">
      <c r="A5" s="957" t="s">
        <v>1404</v>
      </c>
      <c r="B5" s="957" t="s">
        <v>1618</v>
      </c>
      <c r="C5" s="957" t="s">
        <v>1619</v>
      </c>
      <c r="D5" s="958" t="s">
        <v>1405</v>
      </c>
      <c r="E5" s="958" t="s">
        <v>1620</v>
      </c>
      <c r="F5" s="957" t="s">
        <v>1621</v>
      </c>
      <c r="G5" s="957" t="s">
        <v>0</v>
      </c>
      <c r="H5" s="960" t="s">
        <v>1</v>
      </c>
      <c r="I5" s="961" t="s">
        <v>2</v>
      </c>
      <c r="J5" s="962"/>
      <c r="K5" s="963"/>
      <c r="L5" s="964" t="s">
        <v>3</v>
      </c>
      <c r="M5" s="967" t="s">
        <v>4</v>
      </c>
      <c r="N5" s="968"/>
      <c r="O5" s="969"/>
      <c r="P5" s="422" t="s">
        <v>3659</v>
      </c>
      <c r="Q5" s="422" t="s">
        <v>3660</v>
      </c>
      <c r="R5" s="422" t="s">
        <v>3661</v>
      </c>
    </row>
    <row r="6" spans="1:23" ht="23.25" customHeight="1">
      <c r="A6" s="957"/>
      <c r="B6" s="957"/>
      <c r="C6" s="957"/>
      <c r="D6" s="958"/>
      <c r="E6" s="958"/>
      <c r="F6" s="957"/>
      <c r="G6" s="957"/>
      <c r="H6" s="960"/>
      <c r="I6" s="957" t="s">
        <v>5</v>
      </c>
      <c r="J6" s="957" t="s">
        <v>3053</v>
      </c>
      <c r="K6" s="957" t="s">
        <v>3050</v>
      </c>
      <c r="L6" s="965"/>
      <c r="M6" s="974" t="s">
        <v>6</v>
      </c>
      <c r="N6" s="975"/>
      <c r="O6" s="888" t="s">
        <v>7</v>
      </c>
      <c r="P6" s="421"/>
      <c r="Q6" s="421"/>
      <c r="R6" s="421"/>
    </row>
    <row r="7" spans="1:23" ht="45" customHeight="1">
      <c r="A7" s="957"/>
      <c r="B7" s="957"/>
      <c r="C7" s="957"/>
      <c r="D7" s="958"/>
      <c r="E7" s="958"/>
      <c r="F7" s="957"/>
      <c r="G7" s="957"/>
      <c r="H7" s="960"/>
      <c r="I7" s="957"/>
      <c r="J7" s="957"/>
      <c r="K7" s="957"/>
      <c r="L7" s="966"/>
      <c r="M7" s="38" t="s">
        <v>1406</v>
      </c>
      <c r="N7" s="39" t="s">
        <v>8</v>
      </c>
      <c r="O7" s="976"/>
      <c r="P7" s="421"/>
      <c r="Q7" s="421"/>
      <c r="R7" s="421"/>
    </row>
    <row r="8" spans="1:23" ht="15.75" customHeight="1">
      <c r="A8" s="37"/>
      <c r="B8" s="40" t="s">
        <v>9</v>
      </c>
      <c r="C8" s="40" t="s">
        <v>10</v>
      </c>
      <c r="D8" s="40" t="s">
        <v>11</v>
      </c>
      <c r="E8" s="40" t="s">
        <v>12</v>
      </c>
      <c r="F8" s="40" t="s">
        <v>13</v>
      </c>
      <c r="G8" s="40" t="s">
        <v>14</v>
      </c>
      <c r="H8" s="40" t="s">
        <v>15</v>
      </c>
      <c r="I8" s="41" t="s">
        <v>16</v>
      </c>
      <c r="J8" s="40" t="s">
        <v>17</v>
      </c>
      <c r="K8" s="40"/>
      <c r="L8" s="37" t="s">
        <v>18</v>
      </c>
      <c r="M8" s="37" t="s">
        <v>19</v>
      </c>
      <c r="N8" s="37" t="s">
        <v>20</v>
      </c>
      <c r="O8" s="37" t="s">
        <v>21</v>
      </c>
      <c r="P8" s="421"/>
      <c r="Q8" s="421"/>
      <c r="R8" s="421"/>
    </row>
    <row r="9" spans="1:23" ht="28.5" customHeight="1">
      <c r="A9" s="37">
        <v>1</v>
      </c>
      <c r="B9" s="42" t="s">
        <v>22</v>
      </c>
      <c r="C9" s="31" t="s">
        <v>1409</v>
      </c>
      <c r="D9" s="43">
        <f>D10+D28+D54+D60+D69+D74+D84+D95+D104+D112+D117+D120+D124+D158+D164+D169+D189+D194</f>
        <v>0</v>
      </c>
      <c r="E9" s="43">
        <f>E10+E28+E54+E60+E69+E74+E84+E95+E104+E112+E117+E120+E124+E158+E164+E169+E189+E194</f>
        <v>0</v>
      </c>
      <c r="F9" s="31" t="s">
        <v>1409</v>
      </c>
      <c r="G9" s="31" t="s">
        <v>1409</v>
      </c>
      <c r="H9" s="31" t="s">
        <v>1409</v>
      </c>
      <c r="I9" s="31" t="s">
        <v>1409</v>
      </c>
      <c r="J9" s="31" t="s">
        <v>1409</v>
      </c>
      <c r="K9" s="31"/>
      <c r="L9" s="43">
        <f>L10+L28+L54+L60+L69+L74+L84+L95+L104+L112+L117+L120+L124+L158+L164+L169+L189+L194</f>
        <v>0</v>
      </c>
      <c r="M9" s="43">
        <f>M10+M28+M54+M60+M69+M74+M84+M95+M104+M112+M117+M120+M124+M158+M164+M169+M189+M194</f>
        <v>0</v>
      </c>
      <c r="N9" s="43">
        <f>N10+N28+N54+N60+N69+N74+N84+N95+N104+N112+N117+N120+N124+N158+N164+N169+N189+N194</f>
        <v>0</v>
      </c>
      <c r="O9" s="43">
        <f>O10+O28+O54+O60+O69+O74+O84+O95+O104+O112+O117+O120+O124+O158+O164+O169+O189+O194</f>
        <v>0</v>
      </c>
      <c r="P9" s="421"/>
      <c r="Q9" s="421"/>
      <c r="R9" s="421"/>
    </row>
    <row r="10" spans="1:23" ht="32.25" customHeight="1">
      <c r="A10" s="44">
        <v>2</v>
      </c>
      <c r="B10" s="45" t="s">
        <v>23</v>
      </c>
      <c r="C10" s="31" t="s">
        <v>1409</v>
      </c>
      <c r="D10" s="31"/>
      <c r="E10" s="31"/>
      <c r="F10" s="31"/>
      <c r="G10" s="31" t="s">
        <v>1409</v>
      </c>
      <c r="H10" s="31" t="s">
        <v>1409</v>
      </c>
      <c r="I10" s="31" t="s">
        <v>1409</v>
      </c>
      <c r="J10" s="31" t="s">
        <v>1409</v>
      </c>
      <c r="K10" s="31"/>
      <c r="L10" s="46"/>
      <c r="M10" s="46">
        <f>M11+M12+M13+M14+M15+M16+M17+M21+M23+M24+M25+M26+M27</f>
        <v>0</v>
      </c>
      <c r="N10" s="46">
        <f>N11+N12+N13+N14+N15+N16+N17+N21+N23+N24+N25+N26+N27</f>
        <v>0</v>
      </c>
      <c r="O10" s="46">
        <f>O11+O12+O13+O14+O15+O16+O17+O21+O23+O24+O25+O26+O27</f>
        <v>0</v>
      </c>
      <c r="P10" s="421"/>
      <c r="Q10" s="421"/>
      <c r="R10" s="421"/>
    </row>
    <row r="11" spans="1:23" ht="18">
      <c r="A11" s="37">
        <v>3</v>
      </c>
      <c r="B11" s="45" t="s">
        <v>24</v>
      </c>
      <c r="C11" s="37" t="s">
        <v>25</v>
      </c>
      <c r="D11" s="37"/>
      <c r="E11" s="31"/>
      <c r="F11" s="37"/>
      <c r="G11" s="37"/>
      <c r="H11" s="30"/>
      <c r="I11" s="37"/>
      <c r="J11" s="44"/>
      <c r="K11" s="44"/>
      <c r="L11" s="44"/>
      <c r="M11" s="31"/>
      <c r="N11" s="46"/>
      <c r="O11" s="46"/>
      <c r="P11" s="421"/>
      <c r="Q11" s="421"/>
      <c r="R11" s="421"/>
    </row>
    <row r="12" spans="1:23" ht="18">
      <c r="A12" s="44">
        <v>4</v>
      </c>
      <c r="B12" s="45" t="s">
        <v>26</v>
      </c>
      <c r="C12" s="37" t="s">
        <v>25</v>
      </c>
      <c r="D12" s="37"/>
      <c r="E12" s="31"/>
      <c r="F12" s="37"/>
      <c r="G12" s="37"/>
      <c r="H12" s="30"/>
      <c r="I12" s="37"/>
      <c r="J12" s="44"/>
      <c r="K12" s="44"/>
      <c r="L12" s="44"/>
      <c r="M12" s="31"/>
      <c r="N12" s="46"/>
      <c r="O12" s="46"/>
      <c r="P12" s="423" t="str">
        <f>IF(D12='пр-1'!E26,"","ошибка!")</f>
        <v/>
      </c>
      <c r="Q12" s="423" t="str">
        <f>IF(E12='пр-1'!F26,"","ошибка!")</f>
        <v/>
      </c>
      <c r="R12" s="423" t="str">
        <f>IF(F12='пр-1'!G26,"","ошибка!")</f>
        <v/>
      </c>
    </row>
    <row r="13" spans="1:23" ht="27.75" customHeight="1">
      <c r="A13" s="37">
        <v>5</v>
      </c>
      <c r="B13" s="45" t="s">
        <v>1410</v>
      </c>
      <c r="C13" s="37" t="s">
        <v>27</v>
      </c>
      <c r="D13" s="37"/>
      <c r="E13" s="47"/>
      <c r="F13" s="44"/>
      <c r="G13" s="44"/>
      <c r="H13" s="48"/>
      <c r="I13" s="44"/>
      <c r="J13" s="44"/>
      <c r="K13" s="44"/>
      <c r="L13" s="44"/>
      <c r="M13" s="31"/>
      <c r="N13" s="46"/>
      <c r="O13" s="46"/>
      <c r="P13" s="423" t="str">
        <f>IF(D13='пр-1'!E34,"","ошибка!")</f>
        <v/>
      </c>
      <c r="Q13" s="423" t="str">
        <f>IF(E13='пр-1'!F34,"","ошибка!")</f>
        <v/>
      </c>
      <c r="R13" s="423" t="str">
        <f>IF(F13='пр-1'!G34,"","ошибка!")</f>
        <v/>
      </c>
    </row>
    <row r="14" spans="1:23" ht="18">
      <c r="A14" s="44">
        <v>6</v>
      </c>
      <c r="B14" s="45" t="s">
        <v>28</v>
      </c>
      <c r="C14" s="37" t="s">
        <v>29</v>
      </c>
      <c r="D14" s="37"/>
      <c r="E14" s="47"/>
      <c r="F14" s="44"/>
      <c r="G14" s="44"/>
      <c r="H14" s="48"/>
      <c r="I14" s="44"/>
      <c r="J14" s="44"/>
      <c r="K14" s="44"/>
      <c r="L14" s="44"/>
      <c r="M14" s="31"/>
      <c r="N14" s="46"/>
      <c r="O14" s="46"/>
      <c r="P14" s="423" t="str">
        <f>IF(D14='пр-1'!E38,"","ошибка!")</f>
        <v/>
      </c>
      <c r="Q14" s="423" t="str">
        <f>IF(E14='пр-1'!F38,"","ошибка!")</f>
        <v/>
      </c>
      <c r="R14" s="423" t="str">
        <f>IF(F14='пр-1'!G38,"","ошибка!")</f>
        <v/>
      </c>
    </row>
    <row r="15" spans="1:23" ht="18">
      <c r="A15" s="37">
        <v>7</v>
      </c>
      <c r="B15" s="45" t="s">
        <v>30</v>
      </c>
      <c r="C15" s="37" t="s">
        <v>31</v>
      </c>
      <c r="D15" s="37"/>
      <c r="E15" s="47"/>
      <c r="F15" s="44"/>
      <c r="G15" s="44"/>
      <c r="H15" s="48"/>
      <c r="I15" s="44"/>
      <c r="J15" s="44"/>
      <c r="K15" s="44"/>
      <c r="L15" s="44"/>
      <c r="M15" s="31"/>
      <c r="N15" s="46"/>
      <c r="O15" s="46"/>
      <c r="P15" s="423" t="str">
        <f>IF(D15='пр-1'!E43,"","ошибка!")</f>
        <v/>
      </c>
      <c r="Q15" s="423" t="str">
        <f>IF(E15='пр-1'!F43,"","ошибка!")</f>
        <v/>
      </c>
      <c r="R15" s="423" t="str">
        <f>IF(F15='пр-1'!G43,"","ошибка!")</f>
        <v/>
      </c>
    </row>
    <row r="16" spans="1:23" ht="31.5" customHeight="1">
      <c r="A16" s="44">
        <v>8</v>
      </c>
      <c r="B16" s="45" t="s">
        <v>1411</v>
      </c>
      <c r="C16" s="37" t="s">
        <v>1168</v>
      </c>
      <c r="D16" s="37"/>
      <c r="E16" s="47"/>
      <c r="F16" s="44"/>
      <c r="G16" s="44"/>
      <c r="H16" s="48"/>
      <c r="I16" s="44"/>
      <c r="J16" s="44"/>
      <c r="K16" s="44"/>
      <c r="L16" s="44"/>
      <c r="M16" s="31"/>
      <c r="N16" s="46"/>
      <c r="O16" s="46"/>
      <c r="P16" s="423" t="str">
        <f>IF(D16='пр-1'!E55,"","ошибка!")</f>
        <v/>
      </c>
      <c r="Q16" s="423" t="str">
        <f>IF(E16='пр-1'!F55,"","ошибка!")</f>
        <v/>
      </c>
      <c r="R16" s="423" t="str">
        <f>IF(F16='пр-1'!G55,"","ошибка!")</f>
        <v/>
      </c>
      <c r="W16" s="424"/>
    </row>
    <row r="17" spans="1:18" ht="18">
      <c r="A17" s="37">
        <v>9</v>
      </c>
      <c r="B17" s="45" t="s">
        <v>33</v>
      </c>
      <c r="C17" s="37" t="s">
        <v>32</v>
      </c>
      <c r="D17" s="37"/>
      <c r="E17" s="47"/>
      <c r="F17" s="44"/>
      <c r="G17" s="44"/>
      <c r="H17" s="48"/>
      <c r="I17" s="44"/>
      <c r="J17" s="44"/>
      <c r="K17" s="44"/>
      <c r="L17" s="44"/>
      <c r="M17" s="31"/>
      <c r="N17" s="46"/>
      <c r="O17" s="46"/>
      <c r="P17" s="425"/>
      <c r="Q17" s="425"/>
      <c r="R17" s="425"/>
    </row>
    <row r="18" spans="1:18" ht="13.8">
      <c r="A18" s="44">
        <v>10</v>
      </c>
      <c r="B18" s="45" t="s">
        <v>1412</v>
      </c>
      <c r="C18" s="37" t="s">
        <v>32</v>
      </c>
      <c r="D18" s="37"/>
      <c r="E18" s="47"/>
      <c r="F18" s="44"/>
      <c r="G18" s="44"/>
      <c r="H18" s="48"/>
      <c r="I18" s="44"/>
      <c r="J18" s="44"/>
      <c r="K18" s="44"/>
      <c r="L18" s="44"/>
      <c r="M18" s="31"/>
      <c r="N18" s="46"/>
      <c r="O18" s="46"/>
    </row>
    <row r="19" spans="1:18" ht="13.8">
      <c r="A19" s="37">
        <v>11</v>
      </c>
      <c r="B19" s="45" t="s">
        <v>436</v>
      </c>
      <c r="C19" s="37" t="s">
        <v>32</v>
      </c>
      <c r="D19" s="37"/>
      <c r="E19" s="47"/>
      <c r="F19" s="44"/>
      <c r="G19" s="44"/>
      <c r="H19" s="48"/>
      <c r="I19" s="44"/>
      <c r="J19" s="44"/>
      <c r="K19" s="44"/>
      <c r="L19" s="44"/>
      <c r="M19" s="31"/>
      <c r="N19" s="46"/>
      <c r="O19" s="46"/>
    </row>
    <row r="20" spans="1:18" ht="13.8">
      <c r="A20" s="44">
        <v>12</v>
      </c>
      <c r="B20" s="45" t="s">
        <v>1413</v>
      </c>
      <c r="C20" s="37" t="s">
        <v>32</v>
      </c>
      <c r="D20" s="37"/>
      <c r="E20" s="47"/>
      <c r="F20" s="44"/>
      <c r="G20" s="44"/>
      <c r="H20" s="48"/>
      <c r="I20" s="44"/>
      <c r="J20" s="44"/>
      <c r="K20" s="44"/>
      <c r="L20" s="44"/>
      <c r="M20" s="31"/>
      <c r="N20" s="46"/>
      <c r="O20" s="46"/>
    </row>
    <row r="21" spans="1:18" ht="13.8">
      <c r="A21" s="37">
        <v>13</v>
      </c>
      <c r="B21" s="45" t="s">
        <v>1414</v>
      </c>
      <c r="C21" s="37" t="s">
        <v>32</v>
      </c>
      <c r="D21" s="37"/>
      <c r="E21" s="47"/>
      <c r="F21" s="44"/>
      <c r="G21" s="44"/>
      <c r="H21" s="48"/>
      <c r="I21" s="44"/>
      <c r="J21" s="44"/>
      <c r="K21" s="44"/>
      <c r="L21" s="44"/>
      <c r="M21" s="31"/>
      <c r="N21" s="46"/>
      <c r="O21" s="46"/>
    </row>
    <row r="22" spans="1:18" ht="13.8">
      <c r="A22" s="44">
        <v>14</v>
      </c>
      <c r="B22" s="45" t="s">
        <v>34</v>
      </c>
      <c r="C22" s="37" t="s">
        <v>32</v>
      </c>
      <c r="D22" s="37"/>
      <c r="E22" s="47"/>
      <c r="F22" s="44"/>
      <c r="G22" s="44"/>
      <c r="H22" s="48"/>
      <c r="I22" s="44"/>
      <c r="J22" s="44"/>
      <c r="K22" s="44"/>
      <c r="L22" s="44"/>
      <c r="M22" s="31"/>
      <c r="N22" s="46"/>
      <c r="O22" s="46"/>
    </row>
    <row r="23" spans="1:18" ht="13.8">
      <c r="A23" s="37">
        <v>15</v>
      </c>
      <c r="B23" s="45" t="s">
        <v>1415</v>
      </c>
      <c r="C23" s="37" t="s">
        <v>32</v>
      </c>
      <c r="D23" s="37"/>
      <c r="E23" s="47"/>
      <c r="F23" s="44"/>
      <c r="G23" s="44"/>
      <c r="H23" s="48"/>
      <c r="I23" s="44"/>
      <c r="J23" s="44"/>
      <c r="K23" s="44"/>
      <c r="L23" s="44"/>
      <c r="M23" s="31"/>
      <c r="N23" s="46"/>
      <c r="O23" s="46"/>
    </row>
    <row r="24" spans="1:18" ht="13.8">
      <c r="A24" s="44">
        <v>16</v>
      </c>
      <c r="B24" s="45" t="s">
        <v>1416</v>
      </c>
      <c r="C24" s="37" t="s">
        <v>27</v>
      </c>
      <c r="D24" s="37"/>
      <c r="E24" s="47"/>
      <c r="F24" s="44"/>
      <c r="G24" s="44"/>
      <c r="H24" s="48"/>
      <c r="I24" s="44"/>
      <c r="J24" s="44"/>
      <c r="K24" s="44"/>
      <c r="L24" s="44"/>
      <c r="M24" s="31"/>
      <c r="N24" s="46"/>
      <c r="O24" s="46"/>
    </row>
    <row r="25" spans="1:18" ht="13.8">
      <c r="A25" s="37">
        <v>17</v>
      </c>
      <c r="B25" s="45" t="s">
        <v>1417</v>
      </c>
      <c r="C25" s="37" t="s">
        <v>35</v>
      </c>
      <c r="D25" s="37"/>
      <c r="E25" s="47"/>
      <c r="F25" s="44"/>
      <c r="G25" s="44"/>
      <c r="H25" s="48"/>
      <c r="I25" s="44"/>
      <c r="J25" s="44"/>
      <c r="K25" s="44"/>
      <c r="L25" s="44"/>
      <c r="M25" s="31"/>
      <c r="N25" s="46"/>
      <c r="O25" s="46"/>
    </row>
    <row r="26" spans="1:18" ht="13.8">
      <c r="A26" s="44">
        <v>18</v>
      </c>
      <c r="B26" s="45" t="s">
        <v>1418</v>
      </c>
      <c r="C26" s="37" t="s">
        <v>36</v>
      </c>
      <c r="D26" s="37"/>
      <c r="E26" s="47"/>
      <c r="F26" s="44"/>
      <c r="G26" s="44"/>
      <c r="H26" s="48"/>
      <c r="I26" s="44"/>
      <c r="J26" s="44"/>
      <c r="K26" s="44"/>
      <c r="L26" s="44"/>
      <c r="M26" s="31"/>
      <c r="N26" s="46"/>
      <c r="O26" s="46"/>
    </row>
    <row r="27" spans="1:18" ht="13.8">
      <c r="A27" s="37">
        <v>19</v>
      </c>
      <c r="B27" s="45" t="s">
        <v>1419</v>
      </c>
      <c r="C27" s="37"/>
      <c r="D27" s="37"/>
      <c r="E27" s="47"/>
      <c r="F27" s="44"/>
      <c r="G27" s="44"/>
      <c r="H27" s="48"/>
      <c r="I27" s="44"/>
      <c r="J27" s="44"/>
      <c r="K27" s="44"/>
      <c r="L27" s="44"/>
      <c r="M27" s="31"/>
      <c r="N27" s="46"/>
      <c r="O27" s="46"/>
    </row>
    <row r="28" spans="1:18" ht="51.75" customHeight="1">
      <c r="A28" s="44">
        <v>20</v>
      </c>
      <c r="B28" s="45" t="s">
        <v>37</v>
      </c>
      <c r="C28" s="31" t="s">
        <v>1409</v>
      </c>
      <c r="D28" s="31"/>
      <c r="E28" s="47"/>
      <c r="F28" s="31"/>
      <c r="G28" s="31" t="s">
        <v>1409</v>
      </c>
      <c r="H28" s="31" t="s">
        <v>1409</v>
      </c>
      <c r="I28" s="31" t="s">
        <v>1409</v>
      </c>
      <c r="J28" s="31" t="s">
        <v>1409</v>
      </c>
      <c r="K28" s="31"/>
      <c r="L28" s="37"/>
      <c r="M28" s="46">
        <f>M29+M30+M31+M32+M33+M34+M35+M38+M40+M48+M52+M49+M53</f>
        <v>0</v>
      </c>
      <c r="N28" s="46">
        <f>N29+N30+N31+N32+N33+N34+N35+N38+N40+N48+N52+N49+N53</f>
        <v>0</v>
      </c>
      <c r="O28" s="46">
        <f>O29+O30+O31+O32+O33+O34+O35+O38+O40+O48+O52+O49+O53</f>
        <v>0</v>
      </c>
    </row>
    <row r="29" spans="1:18" ht="13.8">
      <c r="A29" s="37">
        <v>21</v>
      </c>
      <c r="B29" s="45" t="s">
        <v>38</v>
      </c>
      <c r="C29" s="37" t="s">
        <v>39</v>
      </c>
      <c r="D29" s="37"/>
      <c r="E29" s="47"/>
      <c r="F29" s="44"/>
      <c r="G29" s="44"/>
      <c r="H29" s="48"/>
      <c r="I29" s="44"/>
      <c r="J29" s="44"/>
      <c r="K29" s="44"/>
      <c r="L29" s="44"/>
      <c r="M29" s="31"/>
      <c r="N29" s="46"/>
      <c r="O29" s="46"/>
    </row>
    <row r="30" spans="1:18" ht="13.8">
      <c r="A30" s="44">
        <v>22</v>
      </c>
      <c r="B30" s="45" t="s">
        <v>1444</v>
      </c>
      <c r="C30" s="37" t="s">
        <v>39</v>
      </c>
      <c r="D30" s="37"/>
      <c r="E30" s="47"/>
      <c r="F30" s="44"/>
      <c r="G30" s="44"/>
      <c r="H30" s="48"/>
      <c r="I30" s="44"/>
      <c r="J30" s="44"/>
      <c r="K30" s="44"/>
      <c r="L30" s="44"/>
      <c r="M30" s="31"/>
      <c r="N30" s="46"/>
      <c r="O30" s="46"/>
    </row>
    <row r="31" spans="1:18" ht="13.8">
      <c r="A31" s="37">
        <v>23</v>
      </c>
      <c r="B31" s="45" t="s">
        <v>1420</v>
      </c>
      <c r="C31" s="37" t="s">
        <v>27</v>
      </c>
      <c r="D31" s="37"/>
      <c r="E31" s="47"/>
      <c r="F31" s="44"/>
      <c r="G31" s="31"/>
      <c r="H31" s="31"/>
      <c r="I31" s="31"/>
      <c r="J31" s="31"/>
      <c r="K31" s="31"/>
      <c r="L31" s="44"/>
      <c r="M31" s="31"/>
      <c r="N31" s="46"/>
      <c r="O31" s="46"/>
    </row>
    <row r="32" spans="1:18" ht="13.8">
      <c r="A32" s="44">
        <v>24</v>
      </c>
      <c r="B32" s="45" t="s">
        <v>1421</v>
      </c>
      <c r="C32" s="37" t="s">
        <v>27</v>
      </c>
      <c r="D32" s="37"/>
      <c r="E32" s="47"/>
      <c r="F32" s="44"/>
      <c r="G32" s="44"/>
      <c r="H32" s="48"/>
      <c r="I32" s="44"/>
      <c r="J32" s="44"/>
      <c r="K32" s="44"/>
      <c r="L32" s="44"/>
      <c r="M32" s="31"/>
      <c r="N32" s="46"/>
      <c r="O32" s="46"/>
    </row>
    <row r="33" spans="1:15" ht="13.8">
      <c r="A33" s="37">
        <v>25</v>
      </c>
      <c r="B33" s="45" t="s">
        <v>1422</v>
      </c>
      <c r="C33" s="37" t="s">
        <v>40</v>
      </c>
      <c r="D33" s="37"/>
      <c r="E33" s="47"/>
      <c r="F33" s="44"/>
      <c r="G33" s="44"/>
      <c r="H33" s="48"/>
      <c r="I33" s="44"/>
      <c r="J33" s="44"/>
      <c r="K33" s="44"/>
      <c r="L33" s="44"/>
      <c r="M33" s="31"/>
      <c r="N33" s="46"/>
      <c r="O33" s="46"/>
    </row>
    <row r="34" spans="1:15" ht="31.2">
      <c r="A34" s="44">
        <v>26</v>
      </c>
      <c r="B34" s="5" t="s">
        <v>1423</v>
      </c>
      <c r="C34" s="37" t="s">
        <v>31</v>
      </c>
      <c r="D34" s="37"/>
      <c r="E34" s="47"/>
      <c r="F34" s="44"/>
      <c r="G34" s="44"/>
      <c r="H34" s="48"/>
      <c r="I34" s="44"/>
      <c r="J34" s="44"/>
      <c r="K34" s="44"/>
      <c r="L34" s="44"/>
      <c r="M34" s="31"/>
      <c r="N34" s="46"/>
      <c r="O34" s="46"/>
    </row>
    <row r="35" spans="1:15" ht="13.8">
      <c r="A35" s="37">
        <v>27</v>
      </c>
      <c r="B35" s="45" t="s">
        <v>1424</v>
      </c>
      <c r="C35" s="37"/>
      <c r="D35" s="37"/>
      <c r="E35" s="47"/>
      <c r="F35" s="44"/>
      <c r="G35" s="31" t="s">
        <v>1409</v>
      </c>
      <c r="H35" s="31" t="s">
        <v>1409</v>
      </c>
      <c r="I35" s="31" t="s">
        <v>1409</v>
      </c>
      <c r="J35" s="31" t="s">
        <v>1409</v>
      </c>
      <c r="K35" s="31"/>
      <c r="L35" s="44"/>
      <c r="M35" s="31"/>
      <c r="N35" s="46"/>
      <c r="O35" s="46"/>
    </row>
    <row r="36" spans="1:15" ht="13.8">
      <c r="A36" s="44">
        <v>28</v>
      </c>
      <c r="B36" s="45" t="s">
        <v>1424</v>
      </c>
      <c r="C36" s="37" t="s">
        <v>41</v>
      </c>
      <c r="D36" s="37"/>
      <c r="E36" s="47"/>
      <c r="F36" s="44"/>
      <c r="G36" s="44"/>
      <c r="H36" s="48"/>
      <c r="I36" s="44"/>
      <c r="J36" s="44"/>
      <c r="K36" s="44"/>
      <c r="L36" s="44"/>
      <c r="M36" s="31" t="s">
        <v>1409</v>
      </c>
      <c r="N36" s="31" t="s">
        <v>1409</v>
      </c>
      <c r="O36" s="31" t="s">
        <v>1409</v>
      </c>
    </row>
    <row r="37" spans="1:15" ht="13.8">
      <c r="A37" s="37">
        <v>29</v>
      </c>
      <c r="B37" s="45" t="s">
        <v>1424</v>
      </c>
      <c r="C37" s="37" t="s">
        <v>36</v>
      </c>
      <c r="D37" s="37"/>
      <c r="E37" s="47"/>
      <c r="F37" s="44"/>
      <c r="G37" s="44"/>
      <c r="H37" s="48"/>
      <c r="I37" s="44"/>
      <c r="J37" s="44"/>
      <c r="K37" s="44"/>
      <c r="L37" s="44"/>
      <c r="M37" s="31" t="s">
        <v>1409</v>
      </c>
      <c r="N37" s="31" t="s">
        <v>1409</v>
      </c>
      <c r="O37" s="31" t="s">
        <v>1409</v>
      </c>
    </row>
    <row r="38" spans="1:15" ht="21.75" customHeight="1">
      <c r="A38" s="44">
        <v>30</v>
      </c>
      <c r="B38" s="45" t="s">
        <v>1425</v>
      </c>
      <c r="C38" s="37" t="s">
        <v>27</v>
      </c>
      <c r="D38" s="37"/>
      <c r="E38" s="47"/>
      <c r="F38" s="44"/>
      <c r="G38" s="44"/>
      <c r="H38" s="48"/>
      <c r="I38" s="44"/>
      <c r="J38" s="44"/>
      <c r="K38" s="44"/>
      <c r="L38" s="44"/>
      <c r="M38" s="31"/>
      <c r="N38" s="46"/>
      <c r="O38" s="46"/>
    </row>
    <row r="39" spans="1:15" ht="13.8">
      <c r="A39" s="37">
        <v>31</v>
      </c>
      <c r="B39" s="45" t="s">
        <v>42</v>
      </c>
      <c r="C39" s="37" t="s">
        <v>27</v>
      </c>
      <c r="D39" s="37"/>
      <c r="E39" s="47"/>
      <c r="F39" s="44"/>
      <c r="G39" s="44"/>
      <c r="H39" s="48"/>
      <c r="I39" s="44"/>
      <c r="J39" s="44"/>
      <c r="K39" s="44"/>
      <c r="L39" s="44"/>
      <c r="M39" s="31"/>
      <c r="N39" s="46"/>
      <c r="O39" s="46"/>
    </row>
    <row r="40" spans="1:15" ht="13.8">
      <c r="A40" s="44">
        <v>32</v>
      </c>
      <c r="B40" s="45" t="s">
        <v>1426</v>
      </c>
      <c r="C40" s="37" t="s">
        <v>27</v>
      </c>
      <c r="D40" s="37"/>
      <c r="E40" s="47"/>
      <c r="F40" s="44"/>
      <c r="G40" s="44"/>
      <c r="H40" s="48"/>
      <c r="I40" s="44"/>
      <c r="J40" s="44"/>
      <c r="K40" s="44"/>
      <c r="L40" s="44"/>
      <c r="M40" s="31"/>
      <c r="N40" s="46"/>
      <c r="O40" s="46"/>
    </row>
    <row r="41" spans="1:15" ht="13.8">
      <c r="A41" s="37">
        <v>33</v>
      </c>
      <c r="B41" s="45" t="s">
        <v>1427</v>
      </c>
      <c r="C41" s="37" t="s">
        <v>27</v>
      </c>
      <c r="D41" s="37"/>
      <c r="E41" s="47"/>
      <c r="F41" s="44"/>
      <c r="G41" s="44"/>
      <c r="H41" s="48"/>
      <c r="I41" s="44"/>
      <c r="J41" s="44"/>
      <c r="K41" s="44"/>
      <c r="L41" s="44"/>
      <c r="M41" s="31"/>
      <c r="N41" s="46"/>
      <c r="O41" s="46"/>
    </row>
    <row r="42" spans="1:15" ht="13.8">
      <c r="A42" s="44">
        <v>34</v>
      </c>
      <c r="B42" s="45" t="s">
        <v>1428</v>
      </c>
      <c r="C42" s="37" t="s">
        <v>43</v>
      </c>
      <c r="D42" s="37"/>
      <c r="E42" s="47"/>
      <c r="F42" s="44"/>
      <c r="G42" s="44"/>
      <c r="H42" s="48"/>
      <c r="I42" s="44"/>
      <c r="J42" s="44"/>
      <c r="K42" s="44"/>
      <c r="L42" s="44"/>
      <c r="M42" s="31"/>
      <c r="N42" s="46"/>
      <c r="O42" s="46"/>
    </row>
    <row r="43" spans="1:15" ht="13.8">
      <c r="A43" s="37">
        <v>35</v>
      </c>
      <c r="B43" s="45" t="s">
        <v>1429</v>
      </c>
      <c r="C43" s="37" t="s">
        <v>27</v>
      </c>
      <c r="D43" s="37"/>
      <c r="E43" s="47"/>
      <c r="F43" s="44"/>
      <c r="G43" s="44"/>
      <c r="H43" s="48"/>
      <c r="I43" s="44"/>
      <c r="J43" s="44"/>
      <c r="K43" s="44"/>
      <c r="L43" s="44"/>
      <c r="M43" s="31"/>
      <c r="N43" s="46"/>
      <c r="O43" s="46"/>
    </row>
    <row r="44" spans="1:15" ht="13.8">
      <c r="A44" s="44">
        <v>36</v>
      </c>
      <c r="B44" s="45" t="s">
        <v>1430</v>
      </c>
      <c r="C44" s="37" t="s">
        <v>27</v>
      </c>
      <c r="D44" s="37"/>
      <c r="E44" s="47"/>
      <c r="F44" s="44"/>
      <c r="G44" s="44"/>
      <c r="H44" s="48"/>
      <c r="I44" s="44"/>
      <c r="J44" s="44"/>
      <c r="K44" s="44"/>
      <c r="L44" s="44"/>
      <c r="M44" s="31"/>
      <c r="N44" s="46"/>
      <c r="O44" s="46"/>
    </row>
    <row r="45" spans="1:15" ht="13.8">
      <c r="A45" s="37">
        <v>37</v>
      </c>
      <c r="B45" s="45" t="s">
        <v>1441</v>
      </c>
      <c r="C45" s="37" t="s">
        <v>43</v>
      </c>
      <c r="D45" s="37"/>
      <c r="E45" s="47"/>
      <c r="F45" s="44"/>
      <c r="G45" s="44"/>
      <c r="H45" s="48"/>
      <c r="I45" s="44"/>
      <c r="J45" s="44"/>
      <c r="K45" s="44"/>
      <c r="L45" s="44"/>
      <c r="M45" s="31"/>
      <c r="N45" s="46"/>
      <c r="O45" s="46"/>
    </row>
    <row r="46" spans="1:15" ht="13.8">
      <c r="A46" s="44">
        <v>38</v>
      </c>
      <c r="B46" s="45" t="s">
        <v>1431</v>
      </c>
      <c r="C46" s="37" t="s">
        <v>36</v>
      </c>
      <c r="D46" s="37"/>
      <c r="E46" s="47"/>
      <c r="F46" s="44"/>
      <c r="G46" s="44"/>
      <c r="H46" s="48"/>
      <c r="I46" s="44"/>
      <c r="J46" s="44"/>
      <c r="K46" s="44"/>
      <c r="L46" s="44"/>
      <c r="M46" s="31"/>
      <c r="N46" s="46"/>
      <c r="O46" s="46"/>
    </row>
    <row r="47" spans="1:15" ht="15.6">
      <c r="A47" s="37">
        <v>39</v>
      </c>
      <c r="B47" s="5" t="s">
        <v>1432</v>
      </c>
      <c r="C47" s="67" t="s">
        <v>36</v>
      </c>
      <c r="D47" s="67"/>
      <c r="E47" s="47"/>
      <c r="F47" s="44"/>
      <c r="G47" s="44"/>
      <c r="H47" s="48"/>
      <c r="I47" s="44"/>
      <c r="J47" s="44"/>
      <c r="K47" s="44"/>
      <c r="L47" s="44"/>
      <c r="M47" s="31"/>
      <c r="N47" s="46"/>
      <c r="O47" s="46"/>
    </row>
    <row r="48" spans="1:15" ht="15.6">
      <c r="A48" s="44">
        <v>40</v>
      </c>
      <c r="B48" s="5" t="s">
        <v>1433</v>
      </c>
      <c r="C48" s="67" t="s">
        <v>27</v>
      </c>
      <c r="D48" s="67"/>
      <c r="E48" s="47"/>
      <c r="F48" s="44"/>
      <c r="G48" s="44"/>
      <c r="H48" s="48"/>
      <c r="I48" s="44"/>
      <c r="J48" s="44"/>
      <c r="K48" s="44"/>
      <c r="L48" s="44"/>
      <c r="M48" s="31"/>
      <c r="N48" s="46"/>
      <c r="O48" s="46"/>
    </row>
    <row r="49" spans="1:15" ht="13.8">
      <c r="A49" s="37">
        <v>41</v>
      </c>
      <c r="B49" s="45" t="s">
        <v>1434</v>
      </c>
      <c r="C49" s="37" t="s">
        <v>1168</v>
      </c>
      <c r="D49" s="37"/>
      <c r="E49" s="47"/>
      <c r="F49" s="44"/>
      <c r="G49" s="44"/>
      <c r="H49" s="48"/>
      <c r="I49" s="44"/>
      <c r="J49" s="44"/>
      <c r="K49" s="44"/>
      <c r="L49" s="44"/>
      <c r="M49" s="31"/>
      <c r="N49" s="46"/>
      <c r="O49" s="46"/>
    </row>
    <row r="50" spans="1:15" ht="13.8">
      <c r="A50" s="44">
        <v>42</v>
      </c>
      <c r="B50" s="45" t="s">
        <v>1435</v>
      </c>
      <c r="C50" s="37" t="s">
        <v>1168</v>
      </c>
      <c r="D50" s="37"/>
      <c r="E50" s="49"/>
      <c r="F50" s="44"/>
      <c r="G50" s="44"/>
      <c r="H50" s="48"/>
      <c r="I50" s="44"/>
      <c r="J50" s="44"/>
      <c r="K50" s="44"/>
      <c r="L50" s="44"/>
      <c r="M50" s="31"/>
      <c r="N50" s="46"/>
      <c r="O50" s="46"/>
    </row>
    <row r="51" spans="1:15" ht="13.8">
      <c r="A51" s="37">
        <v>43</v>
      </c>
      <c r="B51" s="45" t="s">
        <v>1436</v>
      </c>
      <c r="C51" s="37" t="s">
        <v>1168</v>
      </c>
      <c r="D51" s="37"/>
      <c r="E51" s="47"/>
      <c r="F51" s="44"/>
      <c r="G51" s="44"/>
      <c r="H51" s="48"/>
      <c r="I51" s="44"/>
      <c r="J51" s="44"/>
      <c r="K51" s="44"/>
      <c r="L51" s="44"/>
      <c r="M51" s="31"/>
      <c r="N51" s="46"/>
      <c r="O51" s="46"/>
    </row>
    <row r="52" spans="1:15" ht="15.6">
      <c r="A52" s="44">
        <v>44</v>
      </c>
      <c r="B52" s="5" t="s">
        <v>1437</v>
      </c>
      <c r="C52" s="67" t="s">
        <v>39</v>
      </c>
      <c r="D52" s="67"/>
      <c r="E52" s="47"/>
      <c r="F52" s="44"/>
      <c r="G52" s="44"/>
      <c r="H52" s="48"/>
      <c r="I52" s="44"/>
      <c r="J52" s="44"/>
      <c r="K52" s="44"/>
      <c r="L52" s="44"/>
      <c r="M52" s="31"/>
      <c r="N52" s="46"/>
      <c r="O52" s="46"/>
    </row>
    <row r="53" spans="1:15" ht="13.8">
      <c r="A53" s="37">
        <v>45</v>
      </c>
      <c r="B53" s="45" t="s">
        <v>1419</v>
      </c>
      <c r="C53" s="37" t="s">
        <v>27</v>
      </c>
      <c r="D53" s="37"/>
      <c r="E53" s="47"/>
      <c r="F53" s="44"/>
      <c r="G53" s="44"/>
      <c r="H53" s="48"/>
      <c r="I53" s="44"/>
      <c r="J53" s="44"/>
      <c r="K53" s="44"/>
      <c r="L53" s="44"/>
      <c r="M53" s="31"/>
      <c r="N53" s="46"/>
      <c r="O53" s="46"/>
    </row>
    <row r="54" spans="1:15" ht="27.6">
      <c r="A54" s="44">
        <v>46</v>
      </c>
      <c r="B54" s="45" t="s">
        <v>44</v>
      </c>
      <c r="C54" s="31" t="s">
        <v>1409</v>
      </c>
      <c r="D54" s="31"/>
      <c r="E54" s="47"/>
      <c r="F54" s="31"/>
      <c r="G54" s="31" t="s">
        <v>1409</v>
      </c>
      <c r="H54" s="31" t="s">
        <v>1409</v>
      </c>
      <c r="I54" s="31" t="s">
        <v>1409</v>
      </c>
      <c r="J54" s="31" t="s">
        <v>1409</v>
      </c>
      <c r="K54" s="31"/>
      <c r="L54" s="44"/>
      <c r="M54" s="46">
        <f>M55+M58+M59</f>
        <v>0</v>
      </c>
      <c r="N54" s="46">
        <f>N55+N58+N59</f>
        <v>0</v>
      </c>
      <c r="O54" s="46">
        <f>O55+O58+O59</f>
        <v>0</v>
      </c>
    </row>
    <row r="55" spans="1:15" ht="13.8">
      <c r="A55" s="37">
        <v>47</v>
      </c>
      <c r="B55" s="45" t="s">
        <v>45</v>
      </c>
      <c r="C55" s="31" t="s">
        <v>1409</v>
      </c>
      <c r="D55" s="31"/>
      <c r="E55" s="47"/>
      <c r="F55" s="44"/>
      <c r="G55" s="31" t="s">
        <v>1409</v>
      </c>
      <c r="H55" s="31" t="s">
        <v>1409</v>
      </c>
      <c r="I55" s="31" t="s">
        <v>1409</v>
      </c>
      <c r="J55" s="31" t="s">
        <v>1409</v>
      </c>
      <c r="K55" s="31"/>
      <c r="L55" s="44"/>
      <c r="M55" s="31"/>
      <c r="N55" s="46"/>
      <c r="O55" s="46"/>
    </row>
    <row r="56" spans="1:15" ht="27.6">
      <c r="A56" s="44">
        <v>48</v>
      </c>
      <c r="B56" s="45" t="s">
        <v>1442</v>
      </c>
      <c r="C56" s="37" t="s">
        <v>46</v>
      </c>
      <c r="D56" s="37"/>
      <c r="E56" s="47"/>
      <c r="F56" s="44"/>
      <c r="G56" s="44"/>
      <c r="H56" s="48"/>
      <c r="I56" s="44"/>
      <c r="J56" s="44"/>
      <c r="K56" s="44"/>
      <c r="L56" s="44"/>
      <c r="M56" s="31" t="s">
        <v>1409</v>
      </c>
      <c r="N56" s="31" t="s">
        <v>1409</v>
      </c>
      <c r="O56" s="31" t="s">
        <v>1409</v>
      </c>
    </row>
    <row r="57" spans="1:15" ht="13.8">
      <c r="A57" s="37">
        <v>49</v>
      </c>
      <c r="B57" s="45" t="s">
        <v>47</v>
      </c>
      <c r="C57" s="37" t="s">
        <v>36</v>
      </c>
      <c r="D57" s="37"/>
      <c r="E57" s="47"/>
      <c r="F57" s="44"/>
      <c r="G57" s="44"/>
      <c r="H57" s="48"/>
      <c r="I57" s="44"/>
      <c r="J57" s="44"/>
      <c r="K57" s="44"/>
      <c r="L57" s="44"/>
      <c r="M57" s="31" t="s">
        <v>1409</v>
      </c>
      <c r="N57" s="31" t="s">
        <v>1409</v>
      </c>
      <c r="O57" s="31" t="s">
        <v>1409</v>
      </c>
    </row>
    <row r="58" spans="1:15" ht="13.8">
      <c r="A58" s="44">
        <v>50</v>
      </c>
      <c r="B58" s="45" t="s">
        <v>1443</v>
      </c>
      <c r="C58" s="37" t="s">
        <v>40</v>
      </c>
      <c r="D58" s="37"/>
      <c r="E58" s="47"/>
      <c r="F58" s="44"/>
      <c r="G58" s="44"/>
      <c r="H58" s="48"/>
      <c r="I58" s="44"/>
      <c r="J58" s="44"/>
      <c r="K58" s="44"/>
      <c r="L58" s="44"/>
      <c r="M58" s="31"/>
      <c r="N58" s="46"/>
      <c r="O58" s="46"/>
    </row>
    <row r="59" spans="1:15" ht="13.8">
      <c r="A59" s="37">
        <v>51</v>
      </c>
      <c r="B59" s="45" t="s">
        <v>1419</v>
      </c>
      <c r="C59" s="37"/>
      <c r="D59" s="37"/>
      <c r="E59" s="47"/>
      <c r="F59" s="44"/>
      <c r="G59" s="44"/>
      <c r="H59" s="48"/>
      <c r="I59" s="44"/>
      <c r="J59" s="44"/>
      <c r="K59" s="44"/>
      <c r="L59" s="44"/>
      <c r="M59" s="31"/>
      <c r="N59" s="46"/>
      <c r="O59" s="46"/>
    </row>
    <row r="60" spans="1:15" ht="41.4">
      <c r="A60" s="44">
        <v>52</v>
      </c>
      <c r="B60" s="45" t="s">
        <v>48</v>
      </c>
      <c r="C60" s="31" t="s">
        <v>1409</v>
      </c>
      <c r="D60" s="31"/>
      <c r="E60" s="47"/>
      <c r="F60" s="31"/>
      <c r="G60" s="31" t="s">
        <v>1409</v>
      </c>
      <c r="H60" s="31" t="s">
        <v>1409</v>
      </c>
      <c r="I60" s="31" t="s">
        <v>1409</v>
      </c>
      <c r="J60" s="31" t="s">
        <v>1409</v>
      </c>
      <c r="K60" s="31"/>
      <c r="L60" s="37"/>
      <c r="M60" s="46">
        <f>M61+M62+M65+M66+M67+M68</f>
        <v>0</v>
      </c>
      <c r="N60" s="46">
        <f>N61+N62+N65+N66+N67+N68</f>
        <v>0</v>
      </c>
      <c r="O60" s="46">
        <f>O61+O62+O65+O66+O67+O68</f>
        <v>0</v>
      </c>
    </row>
    <row r="61" spans="1:15" ht="27.6">
      <c r="A61" s="37">
        <v>53</v>
      </c>
      <c r="B61" s="45" t="s">
        <v>49</v>
      </c>
      <c r="C61" s="37" t="s">
        <v>40</v>
      </c>
      <c r="D61" s="37"/>
      <c r="E61" s="47"/>
      <c r="F61" s="44"/>
      <c r="G61" s="44"/>
      <c r="H61" s="48"/>
      <c r="I61" s="44"/>
      <c r="J61" s="44"/>
      <c r="K61" s="44"/>
      <c r="L61" s="44"/>
      <c r="M61" s="31"/>
      <c r="N61" s="46"/>
      <c r="O61" s="46"/>
    </row>
    <row r="62" spans="1:15" ht="13.8">
      <c r="A62" s="44">
        <v>54</v>
      </c>
      <c r="B62" s="45" t="s">
        <v>1446</v>
      </c>
      <c r="C62" s="31" t="s">
        <v>1409</v>
      </c>
      <c r="D62" s="31"/>
      <c r="E62" s="47"/>
      <c r="F62" s="44"/>
      <c r="G62" s="31" t="s">
        <v>1409</v>
      </c>
      <c r="H62" s="31" t="s">
        <v>1409</v>
      </c>
      <c r="I62" s="31" t="s">
        <v>1409</v>
      </c>
      <c r="J62" s="31" t="s">
        <v>1409</v>
      </c>
      <c r="K62" s="31"/>
      <c r="L62" s="44"/>
      <c r="M62" s="31"/>
      <c r="N62" s="46"/>
      <c r="O62" s="46"/>
    </row>
    <row r="63" spans="1:15" ht="13.8">
      <c r="A63" s="37">
        <v>55</v>
      </c>
      <c r="B63" s="45" t="s">
        <v>1446</v>
      </c>
      <c r="C63" s="37" t="s">
        <v>39</v>
      </c>
      <c r="D63" s="37"/>
      <c r="E63" s="47"/>
      <c r="F63" s="44"/>
      <c r="G63" s="44"/>
      <c r="H63" s="48"/>
      <c r="I63" s="44"/>
      <c r="J63" s="44"/>
      <c r="K63" s="44"/>
      <c r="L63" s="44"/>
      <c r="M63" s="31" t="s">
        <v>1409</v>
      </c>
      <c r="N63" s="31" t="s">
        <v>1409</v>
      </c>
      <c r="O63" s="31" t="s">
        <v>1409</v>
      </c>
    </row>
    <row r="64" spans="1:15" ht="27.6">
      <c r="A64" s="44">
        <v>56</v>
      </c>
      <c r="B64" s="45" t="s">
        <v>1446</v>
      </c>
      <c r="C64" s="37" t="s">
        <v>50</v>
      </c>
      <c r="D64" s="37"/>
      <c r="E64" s="47"/>
      <c r="F64" s="44"/>
      <c r="G64" s="44"/>
      <c r="H64" s="48"/>
      <c r="I64" s="44"/>
      <c r="J64" s="44"/>
      <c r="K64" s="44"/>
      <c r="L64" s="44"/>
      <c r="M64" s="31" t="s">
        <v>1409</v>
      </c>
      <c r="N64" s="31" t="s">
        <v>1409</v>
      </c>
      <c r="O64" s="31" t="s">
        <v>1409</v>
      </c>
    </row>
    <row r="65" spans="1:15" ht="13.8">
      <c r="A65" s="37">
        <v>57</v>
      </c>
      <c r="B65" s="45" t="s">
        <v>1447</v>
      </c>
      <c r="C65" s="37" t="s">
        <v>36</v>
      </c>
      <c r="D65" s="37"/>
      <c r="E65" s="47"/>
      <c r="F65" s="44"/>
      <c r="G65" s="44"/>
      <c r="H65" s="48"/>
      <c r="I65" s="44"/>
      <c r="J65" s="44"/>
      <c r="K65" s="44"/>
      <c r="L65" s="44"/>
      <c r="M65" s="31"/>
      <c r="N65" s="46"/>
      <c r="O65" s="46"/>
    </row>
    <row r="66" spans="1:15" ht="13.8">
      <c r="A66" s="44">
        <v>58</v>
      </c>
      <c r="B66" s="45" t="s">
        <v>1448</v>
      </c>
      <c r="C66" s="37" t="s">
        <v>31</v>
      </c>
      <c r="D66" s="37"/>
      <c r="E66" s="47"/>
      <c r="F66" s="44"/>
      <c r="G66" s="44"/>
      <c r="H66" s="48"/>
      <c r="I66" s="44"/>
      <c r="J66" s="44"/>
      <c r="K66" s="44"/>
      <c r="L66" s="44"/>
      <c r="M66" s="31"/>
      <c r="N66" s="46"/>
      <c r="O66" s="46"/>
    </row>
    <row r="67" spans="1:15" ht="15.6">
      <c r="A67" s="37">
        <v>59</v>
      </c>
      <c r="B67" s="5" t="s">
        <v>1449</v>
      </c>
      <c r="C67" s="67" t="s">
        <v>27</v>
      </c>
      <c r="D67" s="67"/>
      <c r="E67" s="47"/>
      <c r="F67" s="44"/>
      <c r="G67" s="44"/>
      <c r="H67" s="48"/>
      <c r="I67" s="44"/>
      <c r="J67" s="44"/>
      <c r="K67" s="44"/>
      <c r="L67" s="44"/>
      <c r="M67" s="31"/>
      <c r="N67" s="46"/>
      <c r="O67" s="46"/>
    </row>
    <row r="68" spans="1:15" ht="13.8">
      <c r="A68" s="44">
        <v>60</v>
      </c>
      <c r="B68" s="45" t="s">
        <v>1419</v>
      </c>
      <c r="C68" s="37"/>
      <c r="D68" s="37"/>
      <c r="E68" s="47"/>
      <c r="F68" s="44"/>
      <c r="G68" s="44"/>
      <c r="H68" s="48"/>
      <c r="I68" s="44"/>
      <c r="J68" s="44"/>
      <c r="K68" s="44"/>
      <c r="L68" s="44"/>
      <c r="M68" s="31"/>
      <c r="N68" s="46"/>
      <c r="O68" s="46"/>
    </row>
    <row r="69" spans="1:15" ht="13.8">
      <c r="A69" s="37">
        <v>61</v>
      </c>
      <c r="B69" s="45" t="s">
        <v>51</v>
      </c>
      <c r="C69" s="31" t="s">
        <v>1409</v>
      </c>
      <c r="D69" s="31"/>
      <c r="E69" s="47"/>
      <c r="F69" s="31"/>
      <c r="G69" s="31" t="s">
        <v>1409</v>
      </c>
      <c r="H69" s="31" t="s">
        <v>1409</v>
      </c>
      <c r="I69" s="31" t="s">
        <v>1409</v>
      </c>
      <c r="J69" s="31" t="s">
        <v>1409</v>
      </c>
      <c r="K69" s="31"/>
      <c r="L69" s="37"/>
      <c r="M69" s="46">
        <f>M70+M71+M72+M73</f>
        <v>0</v>
      </c>
      <c r="N69" s="46">
        <f>N70+N71+N72+N73</f>
        <v>0</v>
      </c>
      <c r="O69" s="46">
        <f>O70+O71+O72+O73</f>
        <v>0</v>
      </c>
    </row>
    <row r="70" spans="1:15" ht="27.6">
      <c r="A70" s="44">
        <v>62</v>
      </c>
      <c r="B70" s="45" t="s">
        <v>52</v>
      </c>
      <c r="C70" s="37" t="s">
        <v>53</v>
      </c>
      <c r="D70" s="37"/>
      <c r="E70" s="47"/>
      <c r="F70" s="37"/>
      <c r="G70" s="37"/>
      <c r="H70" s="30"/>
      <c r="I70" s="37"/>
      <c r="J70" s="37"/>
      <c r="K70" s="37"/>
      <c r="L70" s="37"/>
      <c r="M70" s="31"/>
      <c r="N70" s="46"/>
      <c r="O70" s="46"/>
    </row>
    <row r="71" spans="1:15" ht="13.8">
      <c r="A71" s="37">
        <v>63</v>
      </c>
      <c r="B71" s="45" t="s">
        <v>1452</v>
      </c>
      <c r="C71" s="37" t="s">
        <v>35</v>
      </c>
      <c r="D71" s="37"/>
      <c r="E71" s="47"/>
      <c r="F71" s="44"/>
      <c r="G71" s="44"/>
      <c r="H71" s="48"/>
      <c r="I71" s="44"/>
      <c r="J71" s="44"/>
      <c r="K71" s="44"/>
      <c r="L71" s="44"/>
      <c r="M71" s="31"/>
      <c r="N71" s="46"/>
      <c r="O71" s="46"/>
    </row>
    <row r="72" spans="1:15" ht="13.8">
      <c r="A72" s="44">
        <v>64</v>
      </c>
      <c r="B72" s="45" t="s">
        <v>1453</v>
      </c>
      <c r="C72" s="37" t="s">
        <v>35</v>
      </c>
      <c r="D72" s="37"/>
      <c r="E72" s="47"/>
      <c r="F72" s="44"/>
      <c r="G72" s="44"/>
      <c r="H72" s="48"/>
      <c r="I72" s="44"/>
      <c r="J72" s="44"/>
      <c r="K72" s="44"/>
      <c r="L72" s="44"/>
      <c r="M72" s="31"/>
      <c r="N72" s="46"/>
      <c r="O72" s="46"/>
    </row>
    <row r="73" spans="1:15" ht="13.2" customHeight="1">
      <c r="A73" s="37">
        <v>65</v>
      </c>
      <c r="B73" s="45" t="s">
        <v>1419</v>
      </c>
      <c r="C73" s="37"/>
      <c r="D73" s="37"/>
      <c r="E73" s="47"/>
      <c r="F73" s="44"/>
      <c r="G73" s="44"/>
      <c r="H73" s="48"/>
      <c r="I73" s="44"/>
      <c r="J73" s="44"/>
      <c r="K73" s="44"/>
      <c r="L73" s="44"/>
      <c r="M73" s="31"/>
      <c r="N73" s="46"/>
      <c r="O73" s="46"/>
    </row>
    <row r="74" spans="1:15" ht="27.6">
      <c r="A74" s="44">
        <v>66</v>
      </c>
      <c r="B74" s="45" t="s">
        <v>54</v>
      </c>
      <c r="C74" s="31" t="s">
        <v>1409</v>
      </c>
      <c r="D74" s="31"/>
      <c r="E74" s="47"/>
      <c r="F74" s="31"/>
      <c r="G74" s="31" t="s">
        <v>1409</v>
      </c>
      <c r="H74" s="31" t="s">
        <v>1409</v>
      </c>
      <c r="I74" s="31" t="s">
        <v>1409</v>
      </c>
      <c r="J74" s="31" t="s">
        <v>1409</v>
      </c>
      <c r="K74" s="31"/>
      <c r="L74" s="37"/>
      <c r="M74" s="46">
        <f>M75+M76+M77+M78+M81+M82+M83</f>
        <v>0</v>
      </c>
      <c r="N74" s="46">
        <f>N75+N76+N77+N78+N81+N82+N83</f>
        <v>0</v>
      </c>
      <c r="O74" s="46">
        <f>O75+O76+O77+O78+O81+O82+O83</f>
        <v>0</v>
      </c>
    </row>
    <row r="75" spans="1:15" ht="13.8">
      <c r="A75" s="37">
        <v>67</v>
      </c>
      <c r="B75" s="45" t="s">
        <v>55</v>
      </c>
      <c r="C75" s="37" t="s">
        <v>39</v>
      </c>
      <c r="D75" s="37"/>
      <c r="E75" s="47"/>
      <c r="F75" s="44"/>
      <c r="G75" s="44"/>
      <c r="H75" s="48"/>
      <c r="I75" s="44"/>
      <c r="J75" s="44"/>
      <c r="K75" s="44"/>
      <c r="L75" s="44"/>
      <c r="M75" s="31"/>
      <c r="N75" s="46"/>
      <c r="O75" s="46"/>
    </row>
    <row r="76" spans="1:15" ht="13.8">
      <c r="A76" s="44">
        <v>68</v>
      </c>
      <c r="B76" s="45" t="s">
        <v>1454</v>
      </c>
      <c r="C76" s="37" t="s">
        <v>39</v>
      </c>
      <c r="D76" s="37"/>
      <c r="E76" s="47"/>
      <c r="F76" s="44"/>
      <c r="G76" s="44"/>
      <c r="H76" s="48"/>
      <c r="I76" s="44"/>
      <c r="J76" s="44"/>
      <c r="K76" s="44"/>
      <c r="L76" s="44"/>
      <c r="M76" s="31"/>
      <c r="N76" s="46"/>
      <c r="O76" s="46"/>
    </row>
    <row r="77" spans="1:15" ht="13.8">
      <c r="A77" s="37">
        <v>69</v>
      </c>
      <c r="B77" s="45" t="s">
        <v>1445</v>
      </c>
      <c r="C77" s="37" t="s">
        <v>39</v>
      </c>
      <c r="D77" s="37"/>
      <c r="E77" s="47"/>
      <c r="F77" s="44"/>
      <c r="G77" s="44"/>
      <c r="H77" s="48"/>
      <c r="I77" s="44"/>
      <c r="J77" s="44"/>
      <c r="K77" s="44"/>
      <c r="L77" s="44"/>
      <c r="M77" s="31"/>
      <c r="N77" s="46"/>
      <c r="O77" s="46"/>
    </row>
    <row r="78" spans="1:15" ht="13.8">
      <c r="A78" s="44">
        <v>70</v>
      </c>
      <c r="B78" s="45" t="s">
        <v>1452</v>
      </c>
      <c r="C78" s="31" t="s">
        <v>1409</v>
      </c>
      <c r="D78" s="31"/>
      <c r="E78" s="47"/>
      <c r="F78" s="44"/>
      <c r="G78" s="31" t="s">
        <v>1409</v>
      </c>
      <c r="H78" s="31" t="s">
        <v>1409</v>
      </c>
      <c r="I78" s="31" t="s">
        <v>1409</v>
      </c>
      <c r="J78" s="31" t="s">
        <v>1409</v>
      </c>
      <c r="K78" s="31"/>
      <c r="L78" s="44"/>
      <c r="M78" s="31"/>
      <c r="N78" s="46"/>
      <c r="O78" s="46"/>
    </row>
    <row r="79" spans="1:15" ht="13.8">
      <c r="A79" s="37">
        <v>71</v>
      </c>
      <c r="B79" s="45" t="s">
        <v>1452</v>
      </c>
      <c r="C79" s="37" t="s">
        <v>27</v>
      </c>
      <c r="D79" s="37"/>
      <c r="E79" s="47"/>
      <c r="F79" s="44"/>
      <c r="G79" s="44"/>
      <c r="H79" s="48"/>
      <c r="I79" s="44"/>
      <c r="J79" s="44"/>
      <c r="K79" s="44"/>
      <c r="L79" s="44"/>
      <c r="M79" s="31" t="s">
        <v>1409</v>
      </c>
      <c r="N79" s="31" t="s">
        <v>1409</v>
      </c>
      <c r="O79" s="31" t="s">
        <v>1409</v>
      </c>
    </row>
    <row r="80" spans="1:15" ht="13.8">
      <c r="A80" s="44">
        <v>72</v>
      </c>
      <c r="B80" s="45" t="s">
        <v>1452</v>
      </c>
      <c r="C80" s="37" t="s">
        <v>43</v>
      </c>
      <c r="D80" s="37"/>
      <c r="E80" s="47"/>
      <c r="F80" s="44"/>
      <c r="G80" s="44"/>
      <c r="H80" s="48"/>
      <c r="I80" s="44"/>
      <c r="J80" s="44"/>
      <c r="K80" s="44"/>
      <c r="L80" s="44"/>
      <c r="M80" s="31" t="s">
        <v>1409</v>
      </c>
      <c r="N80" s="31" t="s">
        <v>1409</v>
      </c>
      <c r="O80" s="31" t="s">
        <v>1409</v>
      </c>
    </row>
    <row r="81" spans="1:15" ht="13.8">
      <c r="A81" s="37">
        <v>73</v>
      </c>
      <c r="B81" s="45" t="s">
        <v>1455</v>
      </c>
      <c r="C81" s="37" t="s">
        <v>36</v>
      </c>
      <c r="D81" s="37"/>
      <c r="E81" s="47"/>
      <c r="F81" s="44"/>
      <c r="G81" s="44"/>
      <c r="H81" s="48"/>
      <c r="I81" s="44"/>
      <c r="J81" s="44"/>
      <c r="K81" s="44"/>
      <c r="L81" s="44"/>
      <c r="M81" s="31"/>
      <c r="N81" s="46"/>
      <c r="O81" s="46"/>
    </row>
    <row r="82" spans="1:15" ht="15.6">
      <c r="A82" s="44">
        <v>74</v>
      </c>
      <c r="B82" s="5" t="s">
        <v>1442</v>
      </c>
      <c r="C82" s="67" t="s">
        <v>36</v>
      </c>
      <c r="D82" s="67"/>
      <c r="E82" s="47"/>
      <c r="F82" s="44"/>
      <c r="G82" s="44"/>
      <c r="H82" s="48"/>
      <c r="I82" s="44"/>
      <c r="J82" s="44"/>
      <c r="K82" s="44"/>
      <c r="L82" s="44"/>
      <c r="M82" s="31"/>
      <c r="N82" s="46"/>
      <c r="O82" s="46"/>
    </row>
    <row r="83" spans="1:15" ht="13.8">
      <c r="A83" s="37">
        <v>75</v>
      </c>
      <c r="B83" s="45" t="s">
        <v>1419</v>
      </c>
      <c r="C83" s="37"/>
      <c r="D83" s="37"/>
      <c r="E83" s="47"/>
      <c r="F83" s="44"/>
      <c r="G83" s="44"/>
      <c r="H83" s="48"/>
      <c r="I83" s="44"/>
      <c r="J83" s="44"/>
      <c r="K83" s="44"/>
      <c r="L83" s="44"/>
      <c r="M83" s="31"/>
      <c r="N83" s="46"/>
      <c r="O83" s="46"/>
    </row>
    <row r="84" spans="1:15" ht="27.6">
      <c r="A84" s="44">
        <v>76</v>
      </c>
      <c r="B84" s="45" t="s">
        <v>56</v>
      </c>
      <c r="C84" s="31" t="s">
        <v>1409</v>
      </c>
      <c r="D84" s="31"/>
      <c r="E84" s="47"/>
      <c r="F84" s="31"/>
      <c r="G84" s="31" t="s">
        <v>1409</v>
      </c>
      <c r="H84" s="31" t="s">
        <v>1409</v>
      </c>
      <c r="I84" s="31" t="s">
        <v>1409</v>
      </c>
      <c r="J84" s="31" t="s">
        <v>1409</v>
      </c>
      <c r="K84" s="31"/>
      <c r="L84" s="37"/>
      <c r="M84" s="46">
        <f>M85+M86+M87+M90+M91+M92+M93+M94</f>
        <v>0</v>
      </c>
      <c r="N84" s="46">
        <f>N85+N86+N87+N90+N91+N92+N93+N94</f>
        <v>0</v>
      </c>
      <c r="O84" s="46">
        <f>O85+O86+O87+O90+O91+O92+O93+O94</f>
        <v>0</v>
      </c>
    </row>
    <row r="85" spans="1:15" ht="13.8">
      <c r="A85" s="37">
        <v>77</v>
      </c>
      <c r="B85" s="45" t="s">
        <v>57</v>
      </c>
      <c r="C85" s="37" t="s">
        <v>40</v>
      </c>
      <c r="D85" s="37"/>
      <c r="E85" s="47"/>
      <c r="F85" s="44"/>
      <c r="G85" s="44"/>
      <c r="H85" s="48"/>
      <c r="I85" s="44"/>
      <c r="J85" s="44"/>
      <c r="K85" s="44"/>
      <c r="L85" s="44"/>
      <c r="M85" s="31"/>
      <c r="N85" s="46"/>
      <c r="O85" s="46"/>
    </row>
    <row r="86" spans="1:15" ht="13.8">
      <c r="A86" s="44">
        <v>78</v>
      </c>
      <c r="B86" s="45" t="s">
        <v>1456</v>
      </c>
      <c r="C86" s="37" t="s">
        <v>40</v>
      </c>
      <c r="D86" s="37"/>
      <c r="E86" s="47"/>
      <c r="F86" s="50"/>
      <c r="G86" s="50"/>
      <c r="H86" s="51"/>
      <c r="I86" s="50"/>
      <c r="J86" s="50"/>
      <c r="K86" s="50"/>
      <c r="L86" s="50"/>
      <c r="M86" s="31"/>
      <c r="N86" s="46"/>
      <c r="O86" s="46"/>
    </row>
    <row r="87" spans="1:15" ht="13.8">
      <c r="A87" s="37">
        <v>79</v>
      </c>
      <c r="B87" s="45" t="s">
        <v>45</v>
      </c>
      <c r="C87" s="31" t="s">
        <v>1409</v>
      </c>
      <c r="D87" s="31"/>
      <c r="E87" s="47"/>
      <c r="F87" s="44"/>
      <c r="G87" s="31" t="s">
        <v>1409</v>
      </c>
      <c r="H87" s="31" t="s">
        <v>1409</v>
      </c>
      <c r="I87" s="31" t="s">
        <v>1409</v>
      </c>
      <c r="J87" s="31" t="s">
        <v>1409</v>
      </c>
      <c r="K87" s="31"/>
      <c r="L87" s="50"/>
      <c r="M87" s="31"/>
      <c r="N87" s="31"/>
      <c r="O87" s="31"/>
    </row>
    <row r="88" spans="1:15" ht="27.6">
      <c r="A88" s="44">
        <v>80</v>
      </c>
      <c r="B88" s="45" t="s">
        <v>1442</v>
      </c>
      <c r="C88" s="37" t="s">
        <v>46</v>
      </c>
      <c r="D88" s="37"/>
      <c r="E88" s="47"/>
      <c r="F88" s="44"/>
      <c r="G88" s="44"/>
      <c r="H88" s="48"/>
      <c r="I88" s="44"/>
      <c r="J88" s="44"/>
      <c r="K88" s="44"/>
      <c r="L88" s="50"/>
      <c r="M88" s="31" t="s">
        <v>1409</v>
      </c>
      <c r="N88" s="31" t="s">
        <v>1409</v>
      </c>
      <c r="O88" s="31" t="s">
        <v>1409</v>
      </c>
    </row>
    <row r="89" spans="1:15" ht="13.8">
      <c r="A89" s="37">
        <v>81</v>
      </c>
      <c r="B89" s="45" t="s">
        <v>47</v>
      </c>
      <c r="C89" s="37" t="s">
        <v>36</v>
      </c>
      <c r="D89" s="37"/>
      <c r="E89" s="47"/>
      <c r="F89" s="44"/>
      <c r="G89" s="44"/>
      <c r="H89" s="48"/>
      <c r="I89" s="44"/>
      <c r="J89" s="44"/>
      <c r="K89" s="44"/>
      <c r="L89" s="50"/>
      <c r="M89" s="31" t="s">
        <v>1409</v>
      </c>
      <c r="N89" s="31" t="s">
        <v>1409</v>
      </c>
      <c r="O89" s="31" t="s">
        <v>1409</v>
      </c>
    </row>
    <row r="90" spans="1:15" ht="15.6">
      <c r="A90" s="44">
        <v>82</v>
      </c>
      <c r="B90" s="5" t="s">
        <v>1457</v>
      </c>
      <c r="C90" s="67" t="s">
        <v>58</v>
      </c>
      <c r="D90" s="67"/>
      <c r="E90" s="47"/>
      <c r="F90" s="44"/>
      <c r="G90" s="44"/>
      <c r="H90" s="48"/>
      <c r="I90" s="44"/>
      <c r="J90" s="44"/>
      <c r="K90" s="44"/>
      <c r="L90" s="50"/>
      <c r="M90" s="31"/>
      <c r="N90" s="31"/>
      <c r="O90" s="31"/>
    </row>
    <row r="91" spans="1:15" ht="27.6">
      <c r="A91" s="37">
        <v>83</v>
      </c>
      <c r="B91" s="45" t="s">
        <v>1458</v>
      </c>
      <c r="C91" s="37" t="s">
        <v>53</v>
      </c>
      <c r="D91" s="37"/>
      <c r="E91" s="47"/>
      <c r="F91" s="50"/>
      <c r="G91" s="50"/>
      <c r="H91" s="51"/>
      <c r="I91" s="50"/>
      <c r="J91" s="50"/>
      <c r="K91" s="50"/>
      <c r="L91" s="50"/>
      <c r="M91" s="31"/>
      <c r="N91" s="46"/>
      <c r="O91" s="46"/>
    </row>
    <row r="92" spans="1:15" ht="13.8">
      <c r="A92" s="44">
        <v>84</v>
      </c>
      <c r="B92" s="45" t="s">
        <v>437</v>
      </c>
      <c r="C92" s="37" t="s">
        <v>32</v>
      </c>
      <c r="D92" s="37"/>
      <c r="E92" s="47"/>
      <c r="F92" s="44"/>
      <c r="G92" s="44"/>
      <c r="H92" s="48"/>
      <c r="I92" s="44"/>
      <c r="J92" s="44"/>
      <c r="K92" s="44"/>
      <c r="L92" s="44"/>
      <c r="M92" s="31"/>
      <c r="N92" s="46"/>
      <c r="O92" s="46"/>
    </row>
    <row r="93" spans="1:15" ht="13.8">
      <c r="A93" s="37">
        <v>85</v>
      </c>
      <c r="B93" s="45" t="s">
        <v>1460</v>
      </c>
      <c r="C93" s="37" t="s">
        <v>39</v>
      </c>
      <c r="D93" s="37"/>
      <c r="E93" s="47"/>
      <c r="F93" s="44"/>
      <c r="G93" s="44"/>
      <c r="H93" s="48"/>
      <c r="I93" s="44"/>
      <c r="J93" s="44"/>
      <c r="K93" s="44"/>
      <c r="L93" s="44"/>
      <c r="M93" s="31"/>
      <c r="N93" s="46"/>
      <c r="O93" s="46"/>
    </row>
    <row r="94" spans="1:15" ht="13.8">
      <c r="A94" s="44">
        <v>86</v>
      </c>
      <c r="B94" s="45" t="s">
        <v>1419</v>
      </c>
      <c r="C94" s="37"/>
      <c r="D94" s="37"/>
      <c r="E94" s="47"/>
      <c r="F94" s="44"/>
      <c r="G94" s="44"/>
      <c r="H94" s="48"/>
      <c r="I94" s="44"/>
      <c r="J94" s="44"/>
      <c r="K94" s="44"/>
      <c r="L94" s="44"/>
      <c r="M94" s="31"/>
      <c r="N94" s="46"/>
      <c r="O94" s="46"/>
    </row>
    <row r="95" spans="1:15" ht="27.6">
      <c r="A95" s="37">
        <v>87</v>
      </c>
      <c r="B95" s="45" t="s">
        <v>59</v>
      </c>
      <c r="C95" s="31" t="s">
        <v>1409</v>
      </c>
      <c r="D95" s="31"/>
      <c r="E95" s="47"/>
      <c r="F95" s="31"/>
      <c r="G95" s="31" t="s">
        <v>1409</v>
      </c>
      <c r="H95" s="31" t="s">
        <v>1409</v>
      </c>
      <c r="I95" s="31" t="s">
        <v>1409</v>
      </c>
      <c r="J95" s="31" t="s">
        <v>1409</v>
      </c>
      <c r="K95" s="31"/>
      <c r="L95" s="37"/>
      <c r="M95" s="46">
        <f>M96+M99+M100+M101+M102+M103</f>
        <v>0</v>
      </c>
      <c r="N95" s="46">
        <f>N96+N99+N100+N101+N102+N103</f>
        <v>0</v>
      </c>
      <c r="O95" s="46">
        <f>O96+O99+O100+O101+O102+O103</f>
        <v>0</v>
      </c>
    </row>
    <row r="96" spans="1:15" ht="13.8">
      <c r="A96" s="44">
        <v>88</v>
      </c>
      <c r="B96" s="45" t="s">
        <v>45</v>
      </c>
      <c r="C96" s="31" t="s">
        <v>1409</v>
      </c>
      <c r="D96" s="31"/>
      <c r="E96" s="47"/>
      <c r="F96" s="44"/>
      <c r="G96" s="31" t="s">
        <v>1409</v>
      </c>
      <c r="H96" s="31" t="s">
        <v>1409</v>
      </c>
      <c r="I96" s="31" t="s">
        <v>1409</v>
      </c>
      <c r="J96" s="31" t="s">
        <v>1409</v>
      </c>
      <c r="K96" s="31"/>
      <c r="L96" s="50"/>
      <c r="M96" s="31"/>
      <c r="N96" s="31"/>
      <c r="O96" s="31"/>
    </row>
    <row r="97" spans="1:15" ht="27.6">
      <c r="A97" s="37">
        <v>89</v>
      </c>
      <c r="B97" s="45" t="s">
        <v>1442</v>
      </c>
      <c r="C97" s="37" t="s">
        <v>46</v>
      </c>
      <c r="D97" s="37"/>
      <c r="E97" s="47"/>
      <c r="F97" s="44"/>
      <c r="G97" s="44"/>
      <c r="H97" s="48"/>
      <c r="I97" s="44"/>
      <c r="J97" s="44"/>
      <c r="K97" s="44"/>
      <c r="L97" s="50"/>
      <c r="M97" s="31" t="s">
        <v>1409</v>
      </c>
      <c r="N97" s="31" t="s">
        <v>1409</v>
      </c>
      <c r="O97" s="31" t="s">
        <v>1409</v>
      </c>
    </row>
    <row r="98" spans="1:15" ht="13.8">
      <c r="A98" s="44">
        <v>90</v>
      </c>
      <c r="B98" s="45" t="s">
        <v>47</v>
      </c>
      <c r="C98" s="37" t="s">
        <v>36</v>
      </c>
      <c r="D98" s="37"/>
      <c r="E98" s="47"/>
      <c r="F98" s="44"/>
      <c r="G98" s="44"/>
      <c r="H98" s="48"/>
      <c r="I98" s="44"/>
      <c r="J98" s="44"/>
      <c r="K98" s="44"/>
      <c r="L98" s="50"/>
      <c r="M98" s="31" t="s">
        <v>1409</v>
      </c>
      <c r="N98" s="31" t="s">
        <v>1409</v>
      </c>
      <c r="O98" s="31" t="s">
        <v>1409</v>
      </c>
    </row>
    <row r="99" spans="1:15" ht="13.8">
      <c r="A99" s="37">
        <v>91</v>
      </c>
      <c r="B99" s="45" t="s">
        <v>1461</v>
      </c>
      <c r="C99" s="37" t="s">
        <v>31</v>
      </c>
      <c r="D99" s="37"/>
      <c r="E99" s="47"/>
      <c r="F99" s="44"/>
      <c r="G99" s="44"/>
      <c r="H99" s="48"/>
      <c r="I99" s="44"/>
      <c r="J99" s="44"/>
      <c r="K99" s="44"/>
      <c r="L99" s="44"/>
      <c r="M99" s="31"/>
      <c r="N99" s="46"/>
      <c r="O99" s="46"/>
    </row>
    <row r="100" spans="1:15" ht="13.8">
      <c r="A100" s="44">
        <v>92</v>
      </c>
      <c r="B100" s="45" t="s">
        <v>1462</v>
      </c>
      <c r="C100" s="37" t="s">
        <v>35</v>
      </c>
      <c r="D100" s="37"/>
      <c r="E100" s="47"/>
      <c r="F100" s="44"/>
      <c r="G100" s="44"/>
      <c r="H100" s="48"/>
      <c r="I100" s="44"/>
      <c r="J100" s="44"/>
      <c r="K100" s="44"/>
      <c r="L100" s="44"/>
      <c r="M100" s="31"/>
      <c r="N100" s="46"/>
      <c r="O100" s="46"/>
    </row>
    <row r="101" spans="1:15" ht="15.6">
      <c r="A101" s="37">
        <v>93</v>
      </c>
      <c r="B101" s="5" t="s">
        <v>1463</v>
      </c>
      <c r="C101" s="67" t="s">
        <v>39</v>
      </c>
      <c r="D101" s="67"/>
      <c r="E101" s="47"/>
      <c r="F101" s="44"/>
      <c r="G101" s="44"/>
      <c r="H101" s="48"/>
      <c r="I101" s="44"/>
      <c r="J101" s="44"/>
      <c r="K101" s="44"/>
      <c r="L101" s="44"/>
      <c r="M101" s="31"/>
      <c r="N101" s="46"/>
      <c r="O101" s="46"/>
    </row>
    <row r="102" spans="1:15" ht="15.6">
      <c r="A102" s="44">
        <v>94</v>
      </c>
      <c r="B102" s="5" t="s">
        <v>1464</v>
      </c>
      <c r="C102" s="37" t="s">
        <v>60</v>
      </c>
      <c r="D102" s="37"/>
      <c r="E102" s="47"/>
      <c r="F102" s="44"/>
      <c r="G102" s="44"/>
      <c r="H102" s="48"/>
      <c r="I102" s="44"/>
      <c r="J102" s="44"/>
      <c r="K102" s="44"/>
      <c r="L102" s="44"/>
      <c r="M102" s="31"/>
      <c r="N102" s="46"/>
      <c r="O102" s="46"/>
    </row>
    <row r="103" spans="1:15" ht="13.8">
      <c r="A103" s="37">
        <v>95</v>
      </c>
      <c r="B103" s="45" t="s">
        <v>1419</v>
      </c>
      <c r="C103" s="37"/>
      <c r="D103" s="37"/>
      <c r="E103" s="47"/>
      <c r="F103" s="44"/>
      <c r="G103" s="44"/>
      <c r="H103" s="48"/>
      <c r="I103" s="44"/>
      <c r="J103" s="44"/>
      <c r="K103" s="44"/>
      <c r="L103" s="44"/>
      <c r="M103" s="31"/>
      <c r="N103" s="46"/>
      <c r="O103" s="46"/>
    </row>
    <row r="104" spans="1:15" ht="13.8">
      <c r="A104" s="44">
        <v>96</v>
      </c>
      <c r="B104" s="45" t="s">
        <v>61</v>
      </c>
      <c r="C104" s="31" t="s">
        <v>1409</v>
      </c>
      <c r="D104" s="31"/>
      <c r="E104" s="47"/>
      <c r="F104" s="31"/>
      <c r="G104" s="31" t="s">
        <v>1409</v>
      </c>
      <c r="H104" s="31" t="s">
        <v>1409</v>
      </c>
      <c r="I104" s="31" t="s">
        <v>1409</v>
      </c>
      <c r="J104" s="31" t="s">
        <v>1409</v>
      </c>
      <c r="K104" s="31"/>
      <c r="L104" s="37"/>
      <c r="M104" s="46">
        <f>M105+M106+M107+M108+M109+M110+M111</f>
        <v>0</v>
      </c>
      <c r="N104" s="46">
        <f>N105+N106+N107+N108+N109+N110+N111</f>
        <v>0</v>
      </c>
      <c r="O104" s="46">
        <f>O105+O106+O107+O108+O109+O110+O111</f>
        <v>0</v>
      </c>
    </row>
    <row r="105" spans="1:15" ht="13.8">
      <c r="A105" s="37">
        <v>97</v>
      </c>
      <c r="B105" s="45" t="s">
        <v>62</v>
      </c>
      <c r="C105" s="37" t="s">
        <v>40</v>
      </c>
      <c r="D105" s="37"/>
      <c r="E105" s="47"/>
      <c r="F105" s="44"/>
      <c r="G105" s="44"/>
      <c r="H105" s="48"/>
      <c r="I105" s="44"/>
      <c r="J105" s="44"/>
      <c r="K105" s="44"/>
      <c r="L105" s="44"/>
      <c r="M105" s="31"/>
      <c r="N105" s="46"/>
      <c r="O105" s="46"/>
    </row>
    <row r="106" spans="1:15" ht="13.8">
      <c r="A106" s="44">
        <v>98</v>
      </c>
      <c r="B106" s="45" t="s">
        <v>1467</v>
      </c>
      <c r="C106" s="37" t="s">
        <v>32</v>
      </c>
      <c r="D106" s="37"/>
      <c r="E106" s="47"/>
      <c r="F106" s="44"/>
      <c r="G106" s="44"/>
      <c r="H106" s="48"/>
      <c r="I106" s="44"/>
      <c r="J106" s="44"/>
      <c r="K106" s="44"/>
      <c r="L106" s="44"/>
      <c r="M106" s="31"/>
      <c r="N106" s="46"/>
      <c r="O106" s="46"/>
    </row>
    <row r="107" spans="1:15" ht="13.8">
      <c r="A107" s="37">
        <v>99</v>
      </c>
      <c r="B107" s="45" t="s">
        <v>1468</v>
      </c>
      <c r="C107" s="37" t="s">
        <v>31</v>
      </c>
      <c r="D107" s="37"/>
      <c r="E107" s="47"/>
      <c r="F107" s="44"/>
      <c r="G107" s="44"/>
      <c r="H107" s="48"/>
      <c r="I107" s="44"/>
      <c r="J107" s="44"/>
      <c r="K107" s="44"/>
      <c r="L107" s="44"/>
      <c r="M107" s="31"/>
      <c r="N107" s="46"/>
      <c r="O107" s="46"/>
    </row>
    <row r="108" spans="1:15" ht="15.6">
      <c r="A108" s="44">
        <v>100</v>
      </c>
      <c r="B108" s="5" t="s">
        <v>1469</v>
      </c>
      <c r="C108" s="67" t="s">
        <v>36</v>
      </c>
      <c r="D108" s="67"/>
      <c r="E108" s="47"/>
      <c r="F108" s="44"/>
      <c r="G108" s="44"/>
      <c r="H108" s="48"/>
      <c r="I108" s="44"/>
      <c r="J108" s="44"/>
      <c r="K108" s="44"/>
      <c r="L108" s="44"/>
      <c r="M108" s="31"/>
      <c r="N108" s="46"/>
      <c r="O108" s="46"/>
    </row>
    <row r="109" spans="1:15" ht="13.8">
      <c r="A109" s="37">
        <v>101</v>
      </c>
      <c r="B109" s="45" t="s">
        <v>1470</v>
      </c>
      <c r="C109" s="37" t="s">
        <v>40</v>
      </c>
      <c r="D109" s="37"/>
      <c r="E109" s="47"/>
      <c r="F109" s="44"/>
      <c r="G109" s="44"/>
      <c r="H109" s="48"/>
      <c r="I109" s="44"/>
      <c r="J109" s="44"/>
      <c r="K109" s="44"/>
      <c r="L109" s="44"/>
      <c r="M109" s="31"/>
      <c r="N109" s="46"/>
      <c r="O109" s="46"/>
    </row>
    <row r="110" spans="1:15" ht="31.2">
      <c r="A110" s="44">
        <v>102</v>
      </c>
      <c r="B110" s="5" t="s">
        <v>1472</v>
      </c>
      <c r="C110" s="67" t="s">
        <v>40</v>
      </c>
      <c r="D110" s="67"/>
      <c r="E110" s="47"/>
      <c r="F110" s="44"/>
      <c r="G110" s="44"/>
      <c r="H110" s="48"/>
      <c r="I110" s="44"/>
      <c r="J110" s="44"/>
      <c r="K110" s="44"/>
      <c r="L110" s="44"/>
      <c r="M110" s="31"/>
      <c r="N110" s="46"/>
      <c r="O110" s="46"/>
    </row>
    <row r="111" spans="1:15" ht="13.8">
      <c r="A111" s="37">
        <v>103</v>
      </c>
      <c r="B111" s="45" t="s">
        <v>1419</v>
      </c>
      <c r="C111" s="37"/>
      <c r="D111" s="37"/>
      <c r="E111" s="47"/>
      <c r="F111" s="44"/>
      <c r="G111" s="44"/>
      <c r="H111" s="48"/>
      <c r="I111" s="44"/>
      <c r="J111" s="44"/>
      <c r="K111" s="44"/>
      <c r="L111" s="44"/>
      <c r="M111" s="31"/>
      <c r="N111" s="46"/>
      <c r="O111" s="46"/>
    </row>
    <row r="112" spans="1:15" ht="13.8">
      <c r="A112" s="44">
        <v>104</v>
      </c>
      <c r="B112" s="45" t="s">
        <v>63</v>
      </c>
      <c r="C112" s="31" t="s">
        <v>1409</v>
      </c>
      <c r="D112" s="31"/>
      <c r="E112" s="47"/>
      <c r="F112" s="31"/>
      <c r="G112" s="31" t="s">
        <v>1409</v>
      </c>
      <c r="H112" s="31" t="s">
        <v>1409</v>
      </c>
      <c r="I112" s="31" t="s">
        <v>1409</v>
      </c>
      <c r="J112" s="31" t="s">
        <v>1409</v>
      </c>
      <c r="K112" s="31"/>
      <c r="L112" s="37"/>
      <c r="M112" s="46">
        <f>M113+M114+M115+M116</f>
        <v>0</v>
      </c>
      <c r="N112" s="46">
        <f>N113+N114+N115+N116</f>
        <v>0</v>
      </c>
      <c r="O112" s="46">
        <f>O113+O114+O115+O116</f>
        <v>0</v>
      </c>
    </row>
    <row r="113" spans="1:15" ht="13.8">
      <c r="A113" s="37">
        <v>105</v>
      </c>
      <c r="B113" s="45" t="s">
        <v>64</v>
      </c>
      <c r="C113" s="37" t="s">
        <v>40</v>
      </c>
      <c r="D113" s="37"/>
      <c r="E113" s="47"/>
      <c r="F113" s="44"/>
      <c r="G113" s="44"/>
      <c r="H113" s="48"/>
      <c r="I113" s="44"/>
      <c r="J113" s="44"/>
      <c r="K113" s="44"/>
      <c r="L113" s="44"/>
      <c r="M113" s="31"/>
      <c r="N113" s="46"/>
      <c r="O113" s="46"/>
    </row>
    <row r="114" spans="1:15" ht="13.8">
      <c r="A114" s="44">
        <v>106</v>
      </c>
      <c r="B114" s="45" t="s">
        <v>1473</v>
      </c>
      <c r="C114" s="37" t="s">
        <v>39</v>
      </c>
      <c r="D114" s="52"/>
      <c r="E114" s="53"/>
      <c r="F114" s="44"/>
      <c r="G114" s="44"/>
      <c r="H114" s="48"/>
      <c r="I114" s="44"/>
      <c r="J114" s="44"/>
      <c r="K114" s="44"/>
      <c r="L114" s="44"/>
      <c r="M114" s="31"/>
      <c r="N114" s="46"/>
      <c r="O114" s="46"/>
    </row>
    <row r="115" spans="1:15" ht="13.8">
      <c r="A115" s="37">
        <v>107</v>
      </c>
      <c r="B115" s="45" t="s">
        <v>1474</v>
      </c>
      <c r="C115" s="37" t="s">
        <v>31</v>
      </c>
      <c r="D115" s="37"/>
      <c r="E115" s="47"/>
      <c r="F115" s="44"/>
      <c r="G115" s="44"/>
      <c r="H115" s="48"/>
      <c r="I115" s="44"/>
      <c r="J115" s="44"/>
      <c r="K115" s="44"/>
      <c r="L115" s="44"/>
      <c r="M115" s="31"/>
      <c r="N115" s="46"/>
      <c r="O115" s="46"/>
    </row>
    <row r="116" spans="1:15" ht="13.8">
      <c r="A116" s="44">
        <v>108</v>
      </c>
      <c r="B116" s="45" t="s">
        <v>1419</v>
      </c>
      <c r="C116" s="37"/>
      <c r="D116" s="37"/>
      <c r="E116" s="47"/>
      <c r="F116" s="44"/>
      <c r="G116" s="44"/>
      <c r="H116" s="48"/>
      <c r="I116" s="44"/>
      <c r="J116" s="44"/>
      <c r="K116" s="44"/>
      <c r="L116" s="44"/>
      <c r="M116" s="31"/>
      <c r="N116" s="46"/>
      <c r="O116" s="46"/>
    </row>
    <row r="117" spans="1:15" ht="27.6">
      <c r="A117" s="37">
        <v>109</v>
      </c>
      <c r="B117" s="45" t="s">
        <v>65</v>
      </c>
      <c r="C117" s="31" t="s">
        <v>1409</v>
      </c>
      <c r="D117" s="31"/>
      <c r="E117" s="47"/>
      <c r="F117" s="44"/>
      <c r="G117" s="31" t="s">
        <v>1409</v>
      </c>
      <c r="H117" s="31" t="s">
        <v>1409</v>
      </c>
      <c r="I117" s="31" t="s">
        <v>1409</v>
      </c>
      <c r="J117" s="31" t="s">
        <v>1409</v>
      </c>
      <c r="K117" s="31"/>
      <c r="L117" s="44"/>
      <c r="M117" s="46">
        <f>M118+M119</f>
        <v>0</v>
      </c>
      <c r="N117" s="46">
        <f>N118+N119</f>
        <v>0</v>
      </c>
      <c r="O117" s="46">
        <f>O118+O119</f>
        <v>0</v>
      </c>
    </row>
    <row r="118" spans="1:15" ht="13.8">
      <c r="A118" s="44">
        <v>110</v>
      </c>
      <c r="B118" s="45" t="s">
        <v>62</v>
      </c>
      <c r="C118" s="37" t="s">
        <v>40</v>
      </c>
      <c r="D118" s="37"/>
      <c r="E118" s="47"/>
      <c r="F118" s="44"/>
      <c r="G118" s="44"/>
      <c r="H118" s="48"/>
      <c r="I118" s="44"/>
      <c r="J118" s="44"/>
      <c r="K118" s="44"/>
      <c r="L118" s="44"/>
      <c r="M118" s="31"/>
      <c r="N118" s="46"/>
      <c r="O118" s="46"/>
    </row>
    <row r="119" spans="1:15" ht="13.8">
      <c r="A119" s="37">
        <v>111</v>
      </c>
      <c r="B119" s="45" t="s">
        <v>1419</v>
      </c>
      <c r="C119" s="37"/>
      <c r="D119" s="37"/>
      <c r="E119" s="47"/>
      <c r="F119" s="44"/>
      <c r="G119" s="44"/>
      <c r="H119" s="48"/>
      <c r="I119" s="44"/>
      <c r="J119" s="44"/>
      <c r="K119" s="44"/>
      <c r="L119" s="44"/>
      <c r="M119" s="31"/>
      <c r="N119" s="46"/>
      <c r="O119" s="46"/>
    </row>
    <row r="120" spans="1:15" ht="27.6">
      <c r="A120" s="44">
        <v>112</v>
      </c>
      <c r="B120" s="45" t="s">
        <v>66</v>
      </c>
      <c r="C120" s="31" t="s">
        <v>1409</v>
      </c>
      <c r="D120" s="31"/>
      <c r="E120" s="47"/>
      <c r="F120" s="44"/>
      <c r="G120" s="31" t="s">
        <v>1409</v>
      </c>
      <c r="H120" s="31" t="s">
        <v>1409</v>
      </c>
      <c r="I120" s="31" t="s">
        <v>1409</v>
      </c>
      <c r="J120" s="31" t="s">
        <v>1409</v>
      </c>
      <c r="K120" s="31"/>
      <c r="L120" s="44"/>
      <c r="M120" s="46">
        <f>M121+M122+M123</f>
        <v>0</v>
      </c>
      <c r="N120" s="46">
        <f>N121+N122+N123</f>
        <v>0</v>
      </c>
      <c r="O120" s="46">
        <f>O121+O122+O123</f>
        <v>0</v>
      </c>
    </row>
    <row r="121" spans="1:15" ht="13.8">
      <c r="A121" s="37">
        <v>113</v>
      </c>
      <c r="B121" s="45" t="s">
        <v>67</v>
      </c>
      <c r="C121" s="37" t="s">
        <v>40</v>
      </c>
      <c r="D121" s="37"/>
      <c r="E121" s="47"/>
      <c r="F121" s="44"/>
      <c r="G121" s="44"/>
      <c r="H121" s="48"/>
      <c r="I121" s="44"/>
      <c r="J121" s="44"/>
      <c r="K121" s="44"/>
      <c r="L121" s="44"/>
      <c r="M121" s="31"/>
      <c r="N121" s="46"/>
      <c r="O121" s="46"/>
    </row>
    <row r="122" spans="1:15" ht="48.75" customHeight="1">
      <c r="A122" s="44">
        <v>114</v>
      </c>
      <c r="B122" s="45" t="s">
        <v>1476</v>
      </c>
      <c r="C122" s="37" t="s">
        <v>40</v>
      </c>
      <c r="D122" s="37"/>
      <c r="E122" s="47"/>
      <c r="F122" s="44"/>
      <c r="G122" s="44"/>
      <c r="H122" s="48"/>
      <c r="I122" s="44"/>
      <c r="J122" s="44"/>
      <c r="K122" s="44"/>
      <c r="L122" s="44"/>
      <c r="M122" s="31"/>
      <c r="N122" s="46"/>
      <c r="O122" s="46"/>
    </row>
    <row r="123" spans="1:15" ht="13.8">
      <c r="A123" s="37">
        <v>115</v>
      </c>
      <c r="B123" s="45" t="s">
        <v>1419</v>
      </c>
      <c r="C123" s="37"/>
      <c r="D123" s="37"/>
      <c r="E123" s="47"/>
      <c r="F123" s="44"/>
      <c r="G123" s="44"/>
      <c r="H123" s="48"/>
      <c r="I123" s="44"/>
      <c r="J123" s="44"/>
      <c r="K123" s="44"/>
      <c r="L123" s="44"/>
      <c r="M123" s="31"/>
      <c r="N123" s="46"/>
      <c r="O123" s="46"/>
    </row>
    <row r="124" spans="1:15" ht="27.6">
      <c r="A124" s="44">
        <v>116</v>
      </c>
      <c r="B124" s="45" t="s">
        <v>68</v>
      </c>
      <c r="C124" s="31" t="s">
        <v>1409</v>
      </c>
      <c r="D124" s="31"/>
      <c r="E124" s="47"/>
      <c r="F124" s="44"/>
      <c r="G124" s="31" t="s">
        <v>1409</v>
      </c>
      <c r="H124" s="31" t="s">
        <v>1409</v>
      </c>
      <c r="I124" s="31" t="s">
        <v>1409</v>
      </c>
      <c r="J124" s="31" t="s">
        <v>1409</v>
      </c>
      <c r="K124" s="31"/>
      <c r="L124" s="44"/>
      <c r="M124" s="46">
        <f>M125+M135+M138+M142+M147+M151+M155</f>
        <v>0</v>
      </c>
      <c r="N124" s="46">
        <f>N125+N135+N138+N142+N147+N151+N155</f>
        <v>0</v>
      </c>
      <c r="O124" s="46">
        <f>O125+O135+O138+O142+O147+O151+O155</f>
        <v>0</v>
      </c>
    </row>
    <row r="125" spans="1:15" ht="13.8">
      <c r="A125" s="37">
        <v>117</v>
      </c>
      <c r="B125" s="42" t="s">
        <v>69</v>
      </c>
      <c r="C125" s="31" t="s">
        <v>1409</v>
      </c>
      <c r="D125" s="31"/>
      <c r="E125" s="47"/>
      <c r="F125" s="44"/>
      <c r="G125" s="44"/>
      <c r="H125" s="48"/>
      <c r="I125" s="44"/>
      <c r="J125" s="44"/>
      <c r="K125" s="44"/>
      <c r="L125" s="44"/>
      <c r="M125" s="46">
        <f>M126+M127+M128+M129+M132+M133+M134</f>
        <v>0</v>
      </c>
      <c r="N125" s="46">
        <f>N126+N127+N128+N129+N132+N133+N134</f>
        <v>0</v>
      </c>
      <c r="O125" s="46">
        <f>O126+O127+O128+O129+O132+O133+O134</f>
        <v>0</v>
      </c>
    </row>
    <row r="126" spans="1:15" ht="13.8">
      <c r="A126" s="44">
        <v>118</v>
      </c>
      <c r="B126" s="45" t="s">
        <v>1466</v>
      </c>
      <c r="C126" s="37" t="s">
        <v>40</v>
      </c>
      <c r="D126" s="37"/>
      <c r="E126" s="47"/>
      <c r="F126" s="44"/>
      <c r="G126" s="44"/>
      <c r="H126" s="48"/>
      <c r="I126" s="44"/>
      <c r="J126" s="44"/>
      <c r="K126" s="44"/>
      <c r="L126" s="44"/>
      <c r="M126" s="31"/>
      <c r="N126" s="46"/>
      <c r="O126" s="46"/>
    </row>
    <row r="127" spans="1:15" ht="13.8">
      <c r="A127" s="37">
        <v>119</v>
      </c>
      <c r="B127" s="45" t="s">
        <v>1477</v>
      </c>
      <c r="C127" s="37" t="s">
        <v>32</v>
      </c>
      <c r="D127" s="37"/>
      <c r="E127" s="47"/>
      <c r="F127" s="44"/>
      <c r="G127" s="44"/>
      <c r="H127" s="48"/>
      <c r="I127" s="44"/>
      <c r="J127" s="44"/>
      <c r="K127" s="44"/>
      <c r="L127" s="44"/>
      <c r="M127" s="31"/>
      <c r="N127" s="46"/>
      <c r="O127" s="46"/>
    </row>
    <row r="128" spans="1:15" ht="13.8">
      <c r="A128" s="44">
        <v>120</v>
      </c>
      <c r="B128" s="45" t="s">
        <v>1478</v>
      </c>
      <c r="C128" s="37" t="s">
        <v>32</v>
      </c>
      <c r="D128" s="37"/>
      <c r="E128" s="47"/>
      <c r="F128" s="44"/>
      <c r="G128" s="44"/>
      <c r="H128" s="48"/>
      <c r="I128" s="44"/>
      <c r="J128" s="44"/>
      <c r="K128" s="44"/>
      <c r="L128" s="44"/>
      <c r="M128" s="31"/>
      <c r="N128" s="46"/>
      <c r="O128" s="46"/>
    </row>
    <row r="129" spans="1:15" ht="15.6">
      <c r="A129" s="37">
        <v>121</v>
      </c>
      <c r="B129" s="5" t="s">
        <v>1471</v>
      </c>
      <c r="C129" s="37" t="s">
        <v>1409</v>
      </c>
      <c r="D129" s="37"/>
      <c r="E129" s="47"/>
      <c r="F129" s="44"/>
      <c r="G129" s="44"/>
      <c r="H129" s="48"/>
      <c r="I129" s="44"/>
      <c r="J129" s="44"/>
      <c r="K129" s="44"/>
      <c r="L129" s="44"/>
      <c r="M129" s="31"/>
      <c r="N129" s="46"/>
      <c r="O129" s="46"/>
    </row>
    <row r="130" spans="1:15" ht="15.6">
      <c r="A130" s="44">
        <v>122</v>
      </c>
      <c r="B130" s="5" t="s">
        <v>1471</v>
      </c>
      <c r="C130" s="67" t="s">
        <v>32</v>
      </c>
      <c r="D130" s="67"/>
      <c r="E130" s="47"/>
      <c r="F130" s="44"/>
      <c r="G130" s="44"/>
      <c r="H130" s="48"/>
      <c r="I130" s="44"/>
      <c r="J130" s="44"/>
      <c r="K130" s="44"/>
      <c r="L130" s="44"/>
      <c r="M130" s="31" t="s">
        <v>1409</v>
      </c>
      <c r="N130" s="31" t="s">
        <v>1409</v>
      </c>
      <c r="O130" s="31" t="s">
        <v>1409</v>
      </c>
    </row>
    <row r="131" spans="1:15" ht="15.6">
      <c r="A131" s="37">
        <v>123</v>
      </c>
      <c r="B131" s="5" t="s">
        <v>1471</v>
      </c>
      <c r="C131" s="67" t="s">
        <v>39</v>
      </c>
      <c r="D131" s="67"/>
      <c r="E131" s="47"/>
      <c r="F131" s="44"/>
      <c r="G131" s="44"/>
      <c r="H131" s="48"/>
      <c r="I131" s="44"/>
      <c r="J131" s="44"/>
      <c r="K131" s="44"/>
      <c r="L131" s="44"/>
      <c r="M131" s="31" t="s">
        <v>1409</v>
      </c>
      <c r="N131" s="31" t="s">
        <v>1409</v>
      </c>
      <c r="O131" s="31" t="s">
        <v>1409</v>
      </c>
    </row>
    <row r="132" spans="1:15" ht="15.6">
      <c r="A132" s="44">
        <v>124</v>
      </c>
      <c r="B132" s="5" t="s">
        <v>1479</v>
      </c>
      <c r="C132" s="67" t="s">
        <v>36</v>
      </c>
      <c r="D132" s="67"/>
      <c r="E132" s="47"/>
      <c r="F132" s="44"/>
      <c r="G132" s="44"/>
      <c r="H132" s="48"/>
      <c r="I132" s="44"/>
      <c r="J132" s="44"/>
      <c r="K132" s="44"/>
      <c r="L132" s="44"/>
      <c r="M132" s="31"/>
      <c r="N132" s="46"/>
      <c r="O132" s="46"/>
    </row>
    <row r="133" spans="1:15" ht="15.6">
      <c r="A133" s="37">
        <v>125</v>
      </c>
      <c r="B133" s="5" t="s">
        <v>1480</v>
      </c>
      <c r="C133" s="67" t="s">
        <v>43</v>
      </c>
      <c r="D133" s="67"/>
      <c r="E133" s="47"/>
      <c r="F133" s="44"/>
      <c r="G133" s="44"/>
      <c r="H133" s="48"/>
      <c r="I133" s="44"/>
      <c r="J133" s="44"/>
      <c r="K133" s="44"/>
      <c r="L133" s="44"/>
      <c r="M133" s="31"/>
      <c r="N133" s="46"/>
      <c r="O133" s="46"/>
    </row>
    <row r="134" spans="1:15" ht="13.8">
      <c r="A134" s="44">
        <v>126</v>
      </c>
      <c r="B134" s="45" t="s">
        <v>1419</v>
      </c>
      <c r="C134" s="37"/>
      <c r="D134" s="37"/>
      <c r="E134" s="47"/>
      <c r="F134" s="44"/>
      <c r="G134" s="44"/>
      <c r="H134" s="48"/>
      <c r="I134" s="44"/>
      <c r="J134" s="44"/>
      <c r="K134" s="44"/>
      <c r="L134" s="44"/>
      <c r="M134" s="31"/>
      <c r="N134" s="46"/>
      <c r="O134" s="46"/>
    </row>
    <row r="135" spans="1:15" ht="13.8">
      <c r="A135" s="37">
        <v>127</v>
      </c>
      <c r="B135" s="42" t="s">
        <v>70</v>
      </c>
      <c r="C135" s="31" t="s">
        <v>1409</v>
      </c>
      <c r="D135" s="31"/>
      <c r="E135" s="47"/>
      <c r="F135" s="44"/>
      <c r="G135" s="44"/>
      <c r="H135" s="48"/>
      <c r="I135" s="44"/>
      <c r="J135" s="44"/>
      <c r="K135" s="44"/>
      <c r="L135" s="44"/>
      <c r="M135" s="46">
        <f>M136+M137</f>
        <v>0</v>
      </c>
      <c r="N135" s="46">
        <f>N136+N137</f>
        <v>0</v>
      </c>
      <c r="O135" s="46">
        <f>O136+O137</f>
        <v>0</v>
      </c>
    </row>
    <row r="136" spans="1:15" ht="27.6">
      <c r="A136" s="44">
        <v>128</v>
      </c>
      <c r="B136" s="45" t="s">
        <v>1458</v>
      </c>
      <c r="C136" s="37" t="s">
        <v>53</v>
      </c>
      <c r="D136" s="37"/>
      <c r="E136" s="47"/>
      <c r="F136" s="44"/>
      <c r="G136" s="44"/>
      <c r="H136" s="48"/>
      <c r="I136" s="44"/>
      <c r="J136" s="44"/>
      <c r="K136" s="44"/>
      <c r="L136" s="44"/>
      <c r="M136" s="31"/>
      <c r="N136" s="46"/>
      <c r="O136" s="46"/>
    </row>
    <row r="137" spans="1:15" ht="13.8">
      <c r="A137" s="37">
        <v>129</v>
      </c>
      <c r="B137" s="45" t="s">
        <v>1419</v>
      </c>
      <c r="C137" s="37"/>
      <c r="D137" s="37"/>
      <c r="E137" s="47"/>
      <c r="F137" s="44"/>
      <c r="G137" s="44"/>
      <c r="H137" s="48"/>
      <c r="I137" s="44"/>
      <c r="J137" s="44"/>
      <c r="K137" s="44"/>
      <c r="L137" s="44"/>
      <c r="M137" s="31"/>
      <c r="N137" s="46"/>
      <c r="O137" s="46"/>
    </row>
    <row r="138" spans="1:15" ht="13.8">
      <c r="A138" s="44">
        <v>130</v>
      </c>
      <c r="B138" s="42" t="s">
        <v>71</v>
      </c>
      <c r="C138" s="31" t="s">
        <v>1409</v>
      </c>
      <c r="D138" s="31"/>
      <c r="E138" s="47"/>
      <c r="F138" s="44"/>
      <c r="G138" s="44"/>
      <c r="H138" s="48"/>
      <c r="I138" s="44"/>
      <c r="J138" s="44"/>
      <c r="K138" s="44"/>
      <c r="L138" s="44"/>
      <c r="M138" s="46">
        <f>M139+M140+M141</f>
        <v>0</v>
      </c>
      <c r="N138" s="46">
        <f>N139+N140+N141</f>
        <v>0</v>
      </c>
      <c r="O138" s="46">
        <f>O139+O140+O141</f>
        <v>0</v>
      </c>
    </row>
    <row r="139" spans="1:15" ht="13.8">
      <c r="A139" s="37">
        <v>131</v>
      </c>
      <c r="B139" s="45" t="s">
        <v>1481</v>
      </c>
      <c r="C139" s="37" t="s">
        <v>43</v>
      </c>
      <c r="D139" s="37"/>
      <c r="E139" s="47"/>
      <c r="F139" s="44"/>
      <c r="G139" s="44"/>
      <c r="H139" s="48"/>
      <c r="I139" s="44"/>
      <c r="J139" s="44"/>
      <c r="K139" s="44"/>
      <c r="L139" s="44"/>
      <c r="M139" s="31"/>
      <c r="N139" s="46"/>
      <c r="O139" s="46"/>
    </row>
    <row r="140" spans="1:15" ht="13.8">
      <c r="A140" s="44">
        <v>132</v>
      </c>
      <c r="B140" s="45" t="s">
        <v>1482</v>
      </c>
      <c r="C140" s="37" t="s">
        <v>39</v>
      </c>
      <c r="D140" s="37"/>
      <c r="E140" s="47"/>
      <c r="F140" s="44"/>
      <c r="G140" s="44"/>
      <c r="H140" s="48"/>
      <c r="I140" s="44"/>
      <c r="J140" s="44"/>
      <c r="K140" s="44"/>
      <c r="L140" s="44"/>
      <c r="M140" s="31"/>
      <c r="N140" s="46"/>
      <c r="O140" s="46"/>
    </row>
    <row r="141" spans="1:15" ht="13.8">
      <c r="A141" s="37">
        <v>133</v>
      </c>
      <c r="B141" s="45" t="s">
        <v>1419</v>
      </c>
      <c r="C141" s="37"/>
      <c r="D141" s="37"/>
      <c r="E141" s="47"/>
      <c r="F141" s="44"/>
      <c r="G141" s="44"/>
      <c r="H141" s="48"/>
      <c r="I141" s="44"/>
      <c r="J141" s="44"/>
      <c r="K141" s="44"/>
      <c r="L141" s="44"/>
      <c r="M141" s="31"/>
      <c r="N141" s="46"/>
      <c r="O141" s="46"/>
    </row>
    <row r="142" spans="1:15" ht="13.8">
      <c r="A142" s="44">
        <v>134</v>
      </c>
      <c r="B142" s="42" t="s">
        <v>72</v>
      </c>
      <c r="C142" s="31" t="s">
        <v>1409</v>
      </c>
      <c r="D142" s="31"/>
      <c r="E142" s="47"/>
      <c r="F142" s="44"/>
      <c r="G142" s="44"/>
      <c r="H142" s="48"/>
      <c r="I142" s="44"/>
      <c r="J142" s="44"/>
      <c r="K142" s="44"/>
      <c r="L142" s="44"/>
      <c r="M142" s="46">
        <f>M143+M144+M145+M146</f>
        <v>0</v>
      </c>
      <c r="N142" s="46">
        <f>N143+N144+N145+N146</f>
        <v>0</v>
      </c>
      <c r="O142" s="46">
        <f>O143+O144+O145+O146</f>
        <v>0</v>
      </c>
    </row>
    <row r="143" spans="1:15" ht="13.8">
      <c r="A143" s="37">
        <v>135</v>
      </c>
      <c r="B143" s="45" t="s">
        <v>1483</v>
      </c>
      <c r="C143" s="37" t="s">
        <v>43</v>
      </c>
      <c r="D143" s="37"/>
      <c r="E143" s="47"/>
      <c r="F143" s="44"/>
      <c r="G143" s="44"/>
      <c r="H143" s="48"/>
      <c r="I143" s="44"/>
      <c r="J143" s="44"/>
      <c r="K143" s="44"/>
      <c r="L143" s="44"/>
      <c r="M143" s="31"/>
      <c r="N143" s="46"/>
      <c r="O143" s="46"/>
    </row>
    <row r="144" spans="1:15" ht="15.6">
      <c r="A144" s="44">
        <v>136</v>
      </c>
      <c r="B144" s="5" t="s">
        <v>1484</v>
      </c>
      <c r="C144" s="67" t="s">
        <v>39</v>
      </c>
      <c r="D144" s="67"/>
      <c r="E144" s="47"/>
      <c r="F144" s="44"/>
      <c r="G144" s="44"/>
      <c r="H144" s="48"/>
      <c r="I144" s="44"/>
      <c r="J144" s="44"/>
      <c r="K144" s="44"/>
      <c r="L144" s="44"/>
      <c r="M144" s="31"/>
      <c r="N144" s="46"/>
      <c r="O144" s="46"/>
    </row>
    <row r="145" spans="1:15" ht="15.6">
      <c r="A145" s="37">
        <v>137</v>
      </c>
      <c r="B145" s="5" t="s">
        <v>1485</v>
      </c>
      <c r="C145" s="37" t="s">
        <v>60</v>
      </c>
      <c r="D145" s="37"/>
      <c r="E145" s="47"/>
      <c r="F145" s="44"/>
      <c r="G145" s="44"/>
      <c r="H145" s="48"/>
      <c r="I145" s="44"/>
      <c r="J145" s="44"/>
      <c r="K145" s="44"/>
      <c r="L145" s="44"/>
      <c r="M145" s="31"/>
      <c r="N145" s="46"/>
      <c r="O145" s="46"/>
    </row>
    <row r="146" spans="1:15" ht="13.8">
      <c r="A146" s="44">
        <v>138</v>
      </c>
      <c r="B146" s="45" t="s">
        <v>1419</v>
      </c>
      <c r="C146" s="37"/>
      <c r="D146" s="37"/>
      <c r="E146" s="47"/>
      <c r="F146" s="44"/>
      <c r="G146" s="44"/>
      <c r="H146" s="48"/>
      <c r="I146" s="44"/>
      <c r="J146" s="44"/>
      <c r="K146" s="44"/>
      <c r="L146" s="44"/>
      <c r="M146" s="31"/>
      <c r="N146" s="46"/>
      <c r="O146" s="46"/>
    </row>
    <row r="147" spans="1:15" ht="13.8">
      <c r="A147" s="37">
        <v>139</v>
      </c>
      <c r="B147" s="42" t="s">
        <v>73</v>
      </c>
      <c r="C147" s="31" t="s">
        <v>1409</v>
      </c>
      <c r="D147" s="31"/>
      <c r="E147" s="47"/>
      <c r="F147" s="44"/>
      <c r="G147" s="44"/>
      <c r="H147" s="48"/>
      <c r="I147" s="44"/>
      <c r="J147" s="44"/>
      <c r="K147" s="44"/>
      <c r="L147" s="44"/>
      <c r="M147" s="46">
        <f>M148+M149+M150</f>
        <v>0</v>
      </c>
      <c r="N147" s="46">
        <f>N148+N149+N150</f>
        <v>0</v>
      </c>
      <c r="O147" s="46">
        <f>O148+O149+O150</f>
        <v>0</v>
      </c>
    </row>
    <row r="148" spans="1:15" ht="13.8">
      <c r="A148" s="44">
        <v>140</v>
      </c>
      <c r="B148" s="45" t="s">
        <v>1486</v>
      </c>
      <c r="C148" s="37" t="s">
        <v>27</v>
      </c>
      <c r="D148" s="37"/>
      <c r="E148" s="47"/>
      <c r="F148" s="44"/>
      <c r="G148" s="44"/>
      <c r="H148" s="48"/>
      <c r="I148" s="44"/>
      <c r="J148" s="44"/>
      <c r="K148" s="44"/>
      <c r="L148" s="44"/>
      <c r="M148" s="31"/>
      <c r="N148" s="46"/>
      <c r="O148" s="46"/>
    </row>
    <row r="149" spans="1:15" ht="15.6">
      <c r="A149" s="37">
        <v>141</v>
      </c>
      <c r="B149" s="5" t="s">
        <v>1487</v>
      </c>
      <c r="C149" s="37" t="s">
        <v>60</v>
      </c>
      <c r="D149" s="37"/>
      <c r="E149" s="47"/>
      <c r="F149" s="44"/>
      <c r="G149" s="44"/>
      <c r="H149" s="48"/>
      <c r="I149" s="44"/>
      <c r="J149" s="44"/>
      <c r="K149" s="44"/>
      <c r="L149" s="44"/>
      <c r="M149" s="31"/>
      <c r="N149" s="46"/>
      <c r="O149" s="46"/>
    </row>
    <row r="150" spans="1:15" ht="13.8">
      <c r="A150" s="44">
        <v>142</v>
      </c>
      <c r="B150" s="45" t="s">
        <v>1419</v>
      </c>
      <c r="C150" s="37"/>
      <c r="D150" s="37"/>
      <c r="E150" s="47"/>
      <c r="F150" s="44"/>
      <c r="G150" s="44"/>
      <c r="H150" s="48"/>
      <c r="I150" s="44"/>
      <c r="J150" s="44"/>
      <c r="K150" s="44"/>
      <c r="L150" s="44"/>
      <c r="M150" s="31"/>
      <c r="N150" s="46"/>
      <c r="O150" s="46"/>
    </row>
    <row r="151" spans="1:15" ht="13.8">
      <c r="A151" s="37">
        <v>143</v>
      </c>
      <c r="B151" s="42" t="s">
        <v>74</v>
      </c>
      <c r="C151" s="31" t="s">
        <v>1409</v>
      </c>
      <c r="D151" s="31"/>
      <c r="E151" s="47"/>
      <c r="F151" s="44"/>
      <c r="G151" s="44"/>
      <c r="H151" s="48"/>
      <c r="I151" s="44"/>
      <c r="J151" s="44"/>
      <c r="K151" s="44"/>
      <c r="L151" s="44"/>
      <c r="M151" s="46">
        <f>M152+M153+M154</f>
        <v>0</v>
      </c>
      <c r="N151" s="46">
        <f>N152+N153+N154</f>
        <v>0</v>
      </c>
      <c r="O151" s="46">
        <f>O152+O153+O154</f>
        <v>0</v>
      </c>
    </row>
    <row r="152" spans="1:15" ht="13.8">
      <c r="A152" s="44">
        <v>144</v>
      </c>
      <c r="B152" s="45" t="s">
        <v>1488</v>
      </c>
      <c r="C152" s="37" t="s">
        <v>43</v>
      </c>
      <c r="D152" s="37"/>
      <c r="E152" s="47"/>
      <c r="F152" s="44"/>
      <c r="G152" s="44"/>
      <c r="H152" s="48"/>
      <c r="I152" s="44"/>
      <c r="J152" s="44"/>
      <c r="K152" s="44"/>
      <c r="L152" s="44"/>
      <c r="M152" s="31"/>
      <c r="N152" s="46"/>
      <c r="O152" s="46"/>
    </row>
    <row r="153" spans="1:15" ht="15.6">
      <c r="A153" s="37">
        <v>145</v>
      </c>
      <c r="B153" s="5" t="s">
        <v>1486</v>
      </c>
      <c r="C153" s="67" t="s">
        <v>27</v>
      </c>
      <c r="D153" s="67"/>
      <c r="E153" s="47"/>
      <c r="F153" s="44"/>
      <c r="G153" s="44"/>
      <c r="H153" s="48"/>
      <c r="I153" s="44"/>
      <c r="J153" s="44"/>
      <c r="K153" s="44"/>
      <c r="L153" s="44"/>
      <c r="M153" s="31"/>
      <c r="N153" s="46"/>
      <c r="O153" s="46"/>
    </row>
    <row r="154" spans="1:15" ht="13.8">
      <c r="A154" s="44">
        <v>146</v>
      </c>
      <c r="B154" s="45" t="s">
        <v>1419</v>
      </c>
      <c r="C154" s="37"/>
      <c r="D154" s="37"/>
      <c r="E154" s="47"/>
      <c r="F154" s="44"/>
      <c r="G154" s="44"/>
      <c r="H154" s="48"/>
      <c r="I154" s="44"/>
      <c r="J154" s="44"/>
      <c r="K154" s="44"/>
      <c r="L154" s="44"/>
      <c r="M154" s="31"/>
      <c r="N154" s="46"/>
      <c r="O154" s="46"/>
    </row>
    <row r="155" spans="1:15" ht="13.8">
      <c r="A155" s="37">
        <v>147</v>
      </c>
      <c r="B155" s="42" t="s">
        <v>75</v>
      </c>
      <c r="C155" s="31" t="s">
        <v>1409</v>
      </c>
      <c r="D155" s="31"/>
      <c r="E155" s="47"/>
      <c r="F155" s="44"/>
      <c r="G155" s="44"/>
      <c r="H155" s="48"/>
      <c r="I155" s="44"/>
      <c r="J155" s="44"/>
      <c r="K155" s="44"/>
      <c r="L155" s="44"/>
      <c r="M155" s="46">
        <f>M156+M157</f>
        <v>0</v>
      </c>
      <c r="N155" s="46">
        <f>N156+N157</f>
        <v>0</v>
      </c>
      <c r="O155" s="46">
        <f>O156+O157</f>
        <v>0</v>
      </c>
    </row>
    <row r="156" spans="1:15" ht="13.8">
      <c r="A156" s="44">
        <v>148</v>
      </c>
      <c r="B156" s="45" t="s">
        <v>1489</v>
      </c>
      <c r="C156" s="37" t="s">
        <v>39</v>
      </c>
      <c r="D156" s="37"/>
      <c r="E156" s="47"/>
      <c r="F156" s="44"/>
      <c r="G156" s="44"/>
      <c r="H156" s="48"/>
      <c r="I156" s="44"/>
      <c r="J156" s="44"/>
      <c r="K156" s="44"/>
      <c r="L156" s="44"/>
      <c r="M156" s="31"/>
      <c r="N156" s="46"/>
      <c r="O156" s="46"/>
    </row>
    <row r="157" spans="1:15" ht="13.8">
      <c r="A157" s="37">
        <v>149</v>
      </c>
      <c r="B157" s="45" t="s">
        <v>1419</v>
      </c>
      <c r="C157" s="37"/>
      <c r="D157" s="37"/>
      <c r="E157" s="47"/>
      <c r="F157" s="44"/>
      <c r="G157" s="44"/>
      <c r="H157" s="48"/>
      <c r="I157" s="44"/>
      <c r="J157" s="44"/>
      <c r="K157" s="44"/>
      <c r="L157" s="44"/>
      <c r="M157" s="31"/>
      <c r="N157" s="46"/>
      <c r="O157" s="46"/>
    </row>
    <row r="158" spans="1:15" ht="13.8">
      <c r="A158" s="44">
        <v>150</v>
      </c>
      <c r="B158" s="45" t="s">
        <v>76</v>
      </c>
      <c r="C158" s="31" t="s">
        <v>1409</v>
      </c>
      <c r="D158" s="31"/>
      <c r="E158" s="47"/>
      <c r="F158" s="31"/>
      <c r="G158" s="31" t="s">
        <v>1409</v>
      </c>
      <c r="H158" s="31" t="s">
        <v>1409</v>
      </c>
      <c r="I158" s="31" t="s">
        <v>1409</v>
      </c>
      <c r="J158" s="31" t="s">
        <v>1409</v>
      </c>
      <c r="K158" s="31"/>
      <c r="L158" s="37"/>
      <c r="M158" s="46">
        <f>M159+M160+M161+M162+M163</f>
        <v>0</v>
      </c>
      <c r="N158" s="46">
        <f>N159+N160+N161+N162+N163</f>
        <v>0</v>
      </c>
      <c r="O158" s="46">
        <f>O159+O160+O161+O162+O163</f>
        <v>0</v>
      </c>
    </row>
    <row r="159" spans="1:15" ht="13.8">
      <c r="A159" s="37">
        <v>151</v>
      </c>
      <c r="B159" s="45" t="s">
        <v>77</v>
      </c>
      <c r="C159" s="37" t="s">
        <v>40</v>
      </c>
      <c r="D159" s="37"/>
      <c r="E159" s="47"/>
      <c r="F159" s="44"/>
      <c r="G159" s="44"/>
      <c r="H159" s="48"/>
      <c r="I159" s="44"/>
      <c r="J159" s="44"/>
      <c r="K159" s="44"/>
      <c r="L159" s="44"/>
      <c r="M159" s="31"/>
      <c r="N159" s="46"/>
      <c r="O159" s="46"/>
    </row>
    <row r="160" spans="1:15" ht="13.8">
      <c r="A160" s="44">
        <v>152</v>
      </c>
      <c r="B160" s="45" t="s">
        <v>1490</v>
      </c>
      <c r="C160" s="37" t="s">
        <v>31</v>
      </c>
      <c r="D160" s="37"/>
      <c r="E160" s="47"/>
      <c r="F160" s="44"/>
      <c r="G160" s="44"/>
      <c r="H160" s="48"/>
      <c r="I160" s="44"/>
      <c r="J160" s="44"/>
      <c r="K160" s="44"/>
      <c r="L160" s="44"/>
      <c r="M160" s="31"/>
      <c r="N160" s="46"/>
      <c r="O160" s="46"/>
    </row>
    <row r="161" spans="1:15" ht="13.8">
      <c r="A161" s="37">
        <v>153</v>
      </c>
      <c r="B161" s="45" t="s">
        <v>1491</v>
      </c>
      <c r="C161" s="37" t="s">
        <v>40</v>
      </c>
      <c r="D161" s="37"/>
      <c r="E161" s="47"/>
      <c r="F161" s="44"/>
      <c r="G161" s="44"/>
      <c r="H161" s="48"/>
      <c r="I161" s="44"/>
      <c r="J161" s="44"/>
      <c r="K161" s="44"/>
      <c r="L161" s="44"/>
      <c r="M161" s="31"/>
      <c r="N161" s="46"/>
      <c r="O161" s="46"/>
    </row>
    <row r="162" spans="1:15" ht="13.8">
      <c r="A162" s="44">
        <v>154</v>
      </c>
      <c r="B162" s="45" t="s">
        <v>1437</v>
      </c>
      <c r="C162" s="37" t="s">
        <v>39</v>
      </c>
      <c r="D162" s="37"/>
      <c r="E162" s="47"/>
      <c r="F162" s="44"/>
      <c r="G162" s="44"/>
      <c r="H162" s="48"/>
      <c r="I162" s="44"/>
      <c r="J162" s="44"/>
      <c r="K162" s="44"/>
      <c r="L162" s="44"/>
      <c r="M162" s="31"/>
      <c r="N162" s="46"/>
      <c r="O162" s="46"/>
    </row>
    <row r="163" spans="1:15" ht="13.8">
      <c r="A163" s="37">
        <v>155</v>
      </c>
      <c r="B163" s="45" t="s">
        <v>1419</v>
      </c>
      <c r="C163" s="37"/>
      <c r="D163" s="37"/>
      <c r="E163" s="47"/>
      <c r="F163" s="44"/>
      <c r="G163" s="44"/>
      <c r="H163" s="48"/>
      <c r="I163" s="44"/>
      <c r="J163" s="44"/>
      <c r="K163" s="44"/>
      <c r="L163" s="44"/>
      <c r="M163" s="31"/>
      <c r="N163" s="46"/>
      <c r="O163" s="46"/>
    </row>
    <row r="164" spans="1:15" ht="27.6">
      <c r="A164" s="44">
        <v>156</v>
      </c>
      <c r="B164" s="45" t="s">
        <v>78</v>
      </c>
      <c r="C164" s="31" t="s">
        <v>1409</v>
      </c>
      <c r="D164" s="31"/>
      <c r="E164" s="47"/>
      <c r="F164" s="31"/>
      <c r="G164" s="31" t="s">
        <v>1409</v>
      </c>
      <c r="H164" s="31" t="s">
        <v>1409</v>
      </c>
      <c r="I164" s="31" t="s">
        <v>1409</v>
      </c>
      <c r="J164" s="31" t="s">
        <v>1409</v>
      </c>
      <c r="K164" s="31"/>
      <c r="L164" s="37"/>
      <c r="M164" s="46">
        <f>M165+M166+M167+M168</f>
        <v>0</v>
      </c>
      <c r="N164" s="46">
        <f>N165+N166+N167+N168</f>
        <v>0</v>
      </c>
      <c r="O164" s="46">
        <f>O165+O166+O167+O168</f>
        <v>0</v>
      </c>
    </row>
    <row r="165" spans="1:15" ht="13.8">
      <c r="A165" s="37">
        <v>157</v>
      </c>
      <c r="B165" s="45" t="s">
        <v>79</v>
      </c>
      <c r="C165" s="37" t="s">
        <v>39</v>
      </c>
      <c r="D165" s="37"/>
      <c r="E165" s="47"/>
      <c r="F165" s="44"/>
      <c r="G165" s="44"/>
      <c r="H165" s="48"/>
      <c r="I165" s="44"/>
      <c r="J165" s="44"/>
      <c r="K165" s="44"/>
      <c r="L165" s="44"/>
      <c r="M165" s="31"/>
      <c r="N165" s="46"/>
      <c r="O165" s="46"/>
    </row>
    <row r="166" spans="1:15" ht="27.6">
      <c r="A166" s="44">
        <v>158</v>
      </c>
      <c r="B166" s="45" t="s">
        <v>80</v>
      </c>
      <c r="C166" s="37" t="s">
        <v>40</v>
      </c>
      <c r="D166" s="37"/>
      <c r="E166" s="47"/>
      <c r="F166" s="44"/>
      <c r="G166" s="44"/>
      <c r="H166" s="48"/>
      <c r="I166" s="44"/>
      <c r="J166" s="44"/>
      <c r="K166" s="44"/>
      <c r="L166" s="44"/>
      <c r="M166" s="31"/>
      <c r="N166" s="46"/>
      <c r="O166" s="46"/>
    </row>
    <row r="167" spans="1:15" ht="13.8">
      <c r="A167" s="37">
        <v>159</v>
      </c>
      <c r="B167" s="45" t="s">
        <v>1492</v>
      </c>
      <c r="C167" s="37" t="s">
        <v>39</v>
      </c>
      <c r="D167" s="37"/>
      <c r="E167" s="47"/>
      <c r="F167" s="44"/>
      <c r="G167" s="44"/>
      <c r="H167" s="48"/>
      <c r="I167" s="44"/>
      <c r="J167" s="44"/>
      <c r="K167" s="44"/>
      <c r="L167" s="44"/>
      <c r="M167" s="31"/>
      <c r="N167" s="46"/>
      <c r="O167" s="46"/>
    </row>
    <row r="168" spans="1:15" ht="13.8">
      <c r="A168" s="44">
        <v>160</v>
      </c>
      <c r="B168" s="45" t="s">
        <v>1419</v>
      </c>
      <c r="C168" s="37"/>
      <c r="D168" s="37"/>
      <c r="E168" s="47"/>
      <c r="F168" s="44"/>
      <c r="G168" s="44"/>
      <c r="H168" s="48"/>
      <c r="I168" s="44"/>
      <c r="J168" s="44"/>
      <c r="K168" s="44"/>
      <c r="L168" s="44"/>
      <c r="M168" s="31"/>
      <c r="N168" s="46"/>
      <c r="O168" s="46"/>
    </row>
    <row r="169" spans="1:15" ht="27.6">
      <c r="A169" s="37">
        <v>161</v>
      </c>
      <c r="B169" s="45" t="s">
        <v>81</v>
      </c>
      <c r="C169" s="31" t="s">
        <v>1409</v>
      </c>
      <c r="D169" s="31"/>
      <c r="E169" s="47"/>
      <c r="F169" s="31"/>
      <c r="G169" s="31" t="s">
        <v>1409</v>
      </c>
      <c r="H169" s="31" t="s">
        <v>1409</v>
      </c>
      <c r="I169" s="31" t="s">
        <v>1409</v>
      </c>
      <c r="J169" s="31" t="s">
        <v>1409</v>
      </c>
      <c r="K169" s="31"/>
      <c r="L169" s="37"/>
      <c r="M169" s="46">
        <f>M170+M171+M172+M174+M177+M178+M179+M180+M181+M182+M183+M186+M187+M188</f>
        <v>0</v>
      </c>
      <c r="N169" s="46">
        <f>N170+N171+N172+N174+N177+N178+N179+N180+N181+N182+N183+N186+N187+N188</f>
        <v>0</v>
      </c>
      <c r="O169" s="46">
        <f>O170+O171+O172+O174+O177+O178+O179+O180+O181+O182+O183+O186+O187+O188</f>
        <v>0</v>
      </c>
    </row>
    <row r="170" spans="1:15" ht="27.6">
      <c r="A170" s="44">
        <v>162</v>
      </c>
      <c r="B170" s="54" t="s">
        <v>82</v>
      </c>
      <c r="C170" s="31" t="s">
        <v>83</v>
      </c>
      <c r="D170" s="31"/>
      <c r="E170" s="47"/>
      <c r="F170" s="44"/>
      <c r="G170" s="44"/>
      <c r="H170" s="48"/>
      <c r="I170" s="44"/>
      <c r="J170" s="44"/>
      <c r="K170" s="44"/>
      <c r="L170" s="44"/>
      <c r="M170" s="31"/>
      <c r="N170" s="46"/>
      <c r="O170" s="46"/>
    </row>
    <row r="171" spans="1:15" ht="13.8">
      <c r="A171" s="37">
        <v>163</v>
      </c>
      <c r="B171" s="45" t="s">
        <v>1494</v>
      </c>
      <c r="C171" s="37" t="s">
        <v>84</v>
      </c>
      <c r="D171" s="37"/>
      <c r="E171" s="47"/>
      <c r="F171" s="44"/>
      <c r="G171" s="44"/>
      <c r="H171" s="48"/>
      <c r="I171" s="44"/>
      <c r="J171" s="44"/>
      <c r="K171" s="44"/>
      <c r="L171" s="44"/>
      <c r="M171" s="31"/>
      <c r="N171" s="46"/>
      <c r="O171" s="46"/>
    </row>
    <row r="172" spans="1:15" ht="21.75" customHeight="1">
      <c r="A172" s="44">
        <v>164</v>
      </c>
      <c r="B172" s="45" t="s">
        <v>1459</v>
      </c>
      <c r="C172" s="37" t="s">
        <v>85</v>
      </c>
      <c r="D172" s="37"/>
      <c r="E172" s="47"/>
      <c r="F172" s="44"/>
      <c r="G172" s="44"/>
      <c r="H172" s="48"/>
      <c r="I172" s="44"/>
      <c r="J172" s="44"/>
      <c r="K172" s="44"/>
      <c r="L172" s="44"/>
      <c r="M172" s="31"/>
      <c r="N172" s="46"/>
      <c r="O172" s="46"/>
    </row>
    <row r="173" spans="1:15" ht="27.6">
      <c r="A173" s="37">
        <v>165</v>
      </c>
      <c r="B173" s="45" t="s">
        <v>1459</v>
      </c>
      <c r="C173" s="37" t="s">
        <v>86</v>
      </c>
      <c r="D173" s="37"/>
      <c r="E173" s="47"/>
      <c r="F173" s="44"/>
      <c r="G173" s="44"/>
      <c r="H173" s="48"/>
      <c r="I173" s="44"/>
      <c r="J173" s="44"/>
      <c r="K173" s="44"/>
      <c r="L173" s="44"/>
      <c r="M173" s="31"/>
      <c r="N173" s="46"/>
      <c r="O173" s="46"/>
    </row>
    <row r="174" spans="1:15" ht="22.95" customHeight="1">
      <c r="A174" s="44">
        <v>166</v>
      </c>
      <c r="B174" s="45" t="s">
        <v>1437</v>
      </c>
      <c r="C174" s="31" t="s">
        <v>1409</v>
      </c>
      <c r="D174" s="31"/>
      <c r="E174" s="47"/>
      <c r="F174" s="44"/>
      <c r="G174" s="44"/>
      <c r="H174" s="48"/>
      <c r="I174" s="44"/>
      <c r="J174" s="44"/>
      <c r="K174" s="44"/>
      <c r="L174" s="44"/>
      <c r="M174" s="31"/>
      <c r="N174" s="46"/>
      <c r="O174" s="46"/>
    </row>
    <row r="175" spans="1:15" ht="16.5" customHeight="1">
      <c r="A175" s="37">
        <v>167</v>
      </c>
      <c r="B175" s="45" t="s">
        <v>1437</v>
      </c>
      <c r="C175" s="38" t="s">
        <v>87</v>
      </c>
      <c r="D175" s="38"/>
      <c r="E175" s="49"/>
      <c r="F175" s="44"/>
      <c r="G175" s="44"/>
      <c r="H175" s="48"/>
      <c r="I175" s="44"/>
      <c r="J175" s="44"/>
      <c r="K175" s="44"/>
      <c r="L175" s="44"/>
      <c r="M175" s="31" t="s">
        <v>1409</v>
      </c>
      <c r="N175" s="31" t="s">
        <v>1409</v>
      </c>
      <c r="O175" s="31" t="s">
        <v>1409</v>
      </c>
    </row>
    <row r="176" spans="1:15" ht="27.6">
      <c r="A176" s="44">
        <v>168</v>
      </c>
      <c r="B176" s="45" t="s">
        <v>1437</v>
      </c>
      <c r="C176" s="38" t="s">
        <v>88</v>
      </c>
      <c r="D176" s="38"/>
      <c r="E176" s="49"/>
      <c r="F176" s="44"/>
      <c r="G176" s="44"/>
      <c r="H176" s="48"/>
      <c r="I176" s="44"/>
      <c r="J176" s="44"/>
      <c r="K176" s="44"/>
      <c r="L176" s="44"/>
      <c r="M176" s="31" t="s">
        <v>1409</v>
      </c>
      <c r="N176" s="31" t="s">
        <v>1409</v>
      </c>
      <c r="O176" s="31" t="s">
        <v>1409</v>
      </c>
    </row>
    <row r="177" spans="1:15" ht="13.8">
      <c r="A177" s="37">
        <v>169</v>
      </c>
      <c r="B177" s="45" t="s">
        <v>1495</v>
      </c>
      <c r="C177" s="37" t="s">
        <v>89</v>
      </c>
      <c r="D177" s="37"/>
      <c r="E177" s="47"/>
      <c r="F177" s="44"/>
      <c r="G177" s="44"/>
      <c r="H177" s="48"/>
      <c r="I177" s="44"/>
      <c r="J177" s="44"/>
      <c r="K177" s="44"/>
      <c r="L177" s="44"/>
      <c r="M177" s="31"/>
      <c r="N177" s="46"/>
      <c r="O177" s="46"/>
    </row>
    <row r="178" spans="1:15" ht="27.6">
      <c r="A178" s="44">
        <v>170</v>
      </c>
      <c r="B178" s="45" t="s">
        <v>1442</v>
      </c>
      <c r="C178" s="37" t="s">
        <v>87</v>
      </c>
      <c r="D178" s="37"/>
      <c r="E178" s="47"/>
      <c r="F178" s="44"/>
      <c r="G178" s="44"/>
      <c r="H178" s="48"/>
      <c r="I178" s="44"/>
      <c r="J178" s="44"/>
      <c r="K178" s="44"/>
      <c r="L178" s="44"/>
      <c r="M178" s="31"/>
      <c r="N178" s="46"/>
      <c r="O178" s="46"/>
    </row>
    <row r="179" spans="1:15" ht="27.6">
      <c r="A179" s="37">
        <v>171</v>
      </c>
      <c r="B179" s="45" t="s">
        <v>1496</v>
      </c>
      <c r="C179" s="37" t="s">
        <v>87</v>
      </c>
      <c r="D179" s="37"/>
      <c r="E179" s="47"/>
      <c r="F179" s="44"/>
      <c r="G179" s="44"/>
      <c r="H179" s="48"/>
      <c r="I179" s="44"/>
      <c r="J179" s="44"/>
      <c r="K179" s="44"/>
      <c r="L179" s="44"/>
      <c r="M179" s="31"/>
      <c r="N179" s="46"/>
      <c r="O179" s="46"/>
    </row>
    <row r="180" spans="1:15" ht="27.6">
      <c r="A180" s="44">
        <v>172</v>
      </c>
      <c r="B180" s="5" t="s">
        <v>1497</v>
      </c>
      <c r="C180" s="67" t="s">
        <v>87</v>
      </c>
      <c r="D180" s="67"/>
      <c r="E180" s="47"/>
      <c r="F180" s="44"/>
      <c r="G180" s="44"/>
      <c r="H180" s="48"/>
      <c r="I180" s="44"/>
      <c r="J180" s="44"/>
      <c r="K180" s="44"/>
      <c r="L180" s="44"/>
      <c r="M180" s="31"/>
      <c r="N180" s="46"/>
      <c r="O180" s="46"/>
    </row>
    <row r="181" spans="1:15" ht="15.6">
      <c r="A181" s="37">
        <v>173</v>
      </c>
      <c r="B181" s="5" t="s">
        <v>1498</v>
      </c>
      <c r="C181" s="67" t="s">
        <v>90</v>
      </c>
      <c r="D181" s="67"/>
      <c r="E181" s="47"/>
      <c r="F181" s="44"/>
      <c r="G181" s="44"/>
      <c r="H181" s="48"/>
      <c r="I181" s="44"/>
      <c r="J181" s="44"/>
      <c r="K181" s="44"/>
      <c r="L181" s="44"/>
      <c r="M181" s="31"/>
      <c r="N181" s="46"/>
      <c r="O181" s="46"/>
    </row>
    <row r="182" spans="1:15" ht="15.6">
      <c r="A182" s="44">
        <v>174</v>
      </c>
      <c r="B182" s="5" t="s">
        <v>1499</v>
      </c>
      <c r="C182" s="67" t="s">
        <v>31</v>
      </c>
      <c r="D182" s="67"/>
      <c r="E182" s="47"/>
      <c r="F182" s="44"/>
      <c r="G182" s="44"/>
      <c r="H182" s="48"/>
      <c r="I182" s="44"/>
      <c r="J182" s="44"/>
      <c r="K182" s="44"/>
      <c r="L182" s="44"/>
      <c r="M182" s="31"/>
      <c r="N182" s="46"/>
      <c r="O182" s="46"/>
    </row>
    <row r="183" spans="1:15" ht="15.6">
      <c r="A183" s="37">
        <v>175</v>
      </c>
      <c r="B183" s="5" t="s">
        <v>1500</v>
      </c>
      <c r="C183" s="67" t="s">
        <v>1409</v>
      </c>
      <c r="D183" s="67"/>
      <c r="E183" s="47"/>
      <c r="F183" s="44"/>
      <c r="G183" s="44"/>
      <c r="H183" s="48"/>
      <c r="I183" s="44"/>
      <c r="J183" s="44"/>
      <c r="K183" s="44"/>
      <c r="L183" s="44"/>
      <c r="M183" s="31"/>
      <c r="N183" s="46"/>
      <c r="O183" s="46"/>
    </row>
    <row r="184" spans="1:15" ht="15.6">
      <c r="A184" s="44">
        <v>176</v>
      </c>
      <c r="B184" s="5" t="s">
        <v>1500</v>
      </c>
      <c r="C184" s="67" t="s">
        <v>27</v>
      </c>
      <c r="D184" s="67"/>
      <c r="E184" s="47"/>
      <c r="F184" s="44"/>
      <c r="G184" s="44"/>
      <c r="H184" s="48"/>
      <c r="I184" s="44"/>
      <c r="J184" s="44"/>
      <c r="K184" s="44"/>
      <c r="L184" s="44"/>
      <c r="M184" s="31" t="s">
        <v>1409</v>
      </c>
      <c r="N184" s="31" t="s">
        <v>1409</v>
      </c>
      <c r="O184" s="31" t="s">
        <v>1409</v>
      </c>
    </row>
    <row r="185" spans="1:15" ht="15.6">
      <c r="A185" s="37">
        <v>177</v>
      </c>
      <c r="B185" s="5" t="s">
        <v>1500</v>
      </c>
      <c r="C185" s="67" t="s">
        <v>89</v>
      </c>
      <c r="D185" s="67"/>
      <c r="E185" s="47"/>
      <c r="F185" s="44"/>
      <c r="G185" s="44"/>
      <c r="H185" s="48"/>
      <c r="I185" s="44"/>
      <c r="J185" s="44"/>
      <c r="K185" s="44"/>
      <c r="L185" s="44"/>
      <c r="M185" s="31" t="s">
        <v>1409</v>
      </c>
      <c r="N185" s="31" t="s">
        <v>1409</v>
      </c>
      <c r="O185" s="31" t="s">
        <v>1409</v>
      </c>
    </row>
    <row r="186" spans="1:15" ht="15.6">
      <c r="A186" s="44">
        <v>178</v>
      </c>
      <c r="B186" s="5" t="s">
        <v>1501</v>
      </c>
      <c r="C186" s="67" t="s">
        <v>90</v>
      </c>
      <c r="D186" s="67"/>
      <c r="E186" s="47"/>
      <c r="F186" s="44"/>
      <c r="G186" s="44"/>
      <c r="H186" s="48"/>
      <c r="I186" s="44"/>
      <c r="J186" s="44"/>
      <c r="K186" s="44"/>
      <c r="L186" s="44"/>
      <c r="M186" s="31"/>
      <c r="N186" s="46"/>
      <c r="O186" s="46"/>
    </row>
    <row r="187" spans="1:15" ht="27.6">
      <c r="A187" s="37">
        <v>179</v>
      </c>
      <c r="B187" s="5" t="s">
        <v>1502</v>
      </c>
      <c r="C187" s="67" t="s">
        <v>87</v>
      </c>
      <c r="D187" s="67"/>
      <c r="E187" s="47"/>
      <c r="F187" s="44"/>
      <c r="G187" s="44"/>
      <c r="H187" s="48"/>
      <c r="I187" s="44"/>
      <c r="J187" s="44"/>
      <c r="K187" s="44"/>
      <c r="L187" s="44"/>
      <c r="M187" s="31"/>
      <c r="N187" s="46"/>
      <c r="O187" s="46"/>
    </row>
    <row r="188" spans="1:15" ht="13.8">
      <c r="A188" s="44">
        <v>180</v>
      </c>
      <c r="B188" s="45" t="s">
        <v>1419</v>
      </c>
      <c r="C188" s="37"/>
      <c r="D188" s="37"/>
      <c r="E188" s="47"/>
      <c r="F188" s="44"/>
      <c r="G188" s="44"/>
      <c r="H188" s="48"/>
      <c r="I188" s="44"/>
      <c r="J188" s="44"/>
      <c r="K188" s="44"/>
      <c r="L188" s="44"/>
      <c r="M188" s="31"/>
      <c r="N188" s="46"/>
      <c r="O188" s="46"/>
    </row>
    <row r="189" spans="1:15" ht="27.6">
      <c r="A189" s="37">
        <v>181</v>
      </c>
      <c r="B189" s="45" t="s">
        <v>91</v>
      </c>
      <c r="C189" s="31" t="s">
        <v>1409</v>
      </c>
      <c r="D189" s="31"/>
      <c r="E189" s="47"/>
      <c r="F189" s="31"/>
      <c r="G189" s="31" t="s">
        <v>1409</v>
      </c>
      <c r="H189" s="31" t="s">
        <v>1409</v>
      </c>
      <c r="I189" s="31" t="s">
        <v>1409</v>
      </c>
      <c r="J189" s="31" t="s">
        <v>1409</v>
      </c>
      <c r="K189" s="31"/>
      <c r="L189" s="37"/>
      <c r="M189" s="46">
        <f>M190+M191+M192+M193</f>
        <v>0</v>
      </c>
      <c r="N189" s="46">
        <f>N190+N191+N192+N193</f>
        <v>0</v>
      </c>
      <c r="O189" s="46">
        <f>O190+O191+O192+O193</f>
        <v>0</v>
      </c>
    </row>
    <row r="190" spans="1:15" ht="13.8">
      <c r="A190" s="44">
        <v>182</v>
      </c>
      <c r="B190" s="45" t="s">
        <v>92</v>
      </c>
      <c r="C190" s="37" t="s">
        <v>93</v>
      </c>
      <c r="D190" s="37"/>
      <c r="E190" s="47"/>
      <c r="F190" s="37"/>
      <c r="G190" s="37"/>
      <c r="H190" s="30"/>
      <c r="I190" s="37"/>
      <c r="J190" s="37"/>
      <c r="K190" s="37"/>
      <c r="L190" s="37"/>
      <c r="M190" s="31"/>
      <c r="N190" s="46"/>
      <c r="O190" s="46"/>
    </row>
    <row r="191" spans="1:15" ht="13.8">
      <c r="A191" s="37">
        <v>183</v>
      </c>
      <c r="B191" s="45" t="s">
        <v>1437</v>
      </c>
      <c r="C191" s="37" t="s">
        <v>94</v>
      </c>
      <c r="D191" s="37"/>
      <c r="E191" s="47"/>
      <c r="F191" s="37"/>
      <c r="G191" s="37"/>
      <c r="H191" s="30"/>
      <c r="I191" s="37"/>
      <c r="J191" s="37"/>
      <c r="K191" s="37"/>
      <c r="L191" s="37"/>
      <c r="M191" s="31"/>
      <c r="N191" s="46"/>
      <c r="O191" s="46"/>
    </row>
    <row r="192" spans="1:15" ht="27.6">
      <c r="A192" s="44">
        <v>184</v>
      </c>
      <c r="B192" s="45" t="s">
        <v>1503</v>
      </c>
      <c r="C192" s="37" t="s">
        <v>95</v>
      </c>
      <c r="D192" s="37"/>
      <c r="E192" s="47"/>
      <c r="F192" s="37"/>
      <c r="G192" s="37"/>
      <c r="H192" s="30"/>
      <c r="I192" s="37"/>
      <c r="J192" s="37"/>
      <c r="K192" s="37"/>
      <c r="L192" s="37"/>
      <c r="M192" s="31"/>
      <c r="N192" s="46"/>
      <c r="O192" s="46"/>
    </row>
    <row r="193" spans="1:16" ht="13.8">
      <c r="A193" s="37">
        <v>185</v>
      </c>
      <c r="B193" s="45" t="s">
        <v>1419</v>
      </c>
      <c r="C193" s="31" t="s">
        <v>1409</v>
      </c>
      <c r="D193" s="37"/>
      <c r="E193" s="47"/>
      <c r="F193" s="44"/>
      <c r="G193" s="44"/>
      <c r="H193" s="48"/>
      <c r="I193" s="44"/>
      <c r="J193" s="44"/>
      <c r="K193" s="44"/>
      <c r="L193" s="44"/>
      <c r="M193" s="31"/>
      <c r="N193" s="46"/>
      <c r="O193" s="46"/>
    </row>
    <row r="194" spans="1:16" ht="27.6">
      <c r="A194" s="44">
        <v>186</v>
      </c>
      <c r="B194" s="45" t="s">
        <v>96</v>
      </c>
      <c r="C194" s="31" t="s">
        <v>1409</v>
      </c>
      <c r="D194" s="37"/>
      <c r="E194" s="47"/>
      <c r="F194" s="44"/>
      <c r="G194" s="31" t="s">
        <v>1409</v>
      </c>
      <c r="H194" s="31" t="s">
        <v>1409</v>
      </c>
      <c r="I194" s="31" t="s">
        <v>1409</v>
      </c>
      <c r="J194" s="31" t="s">
        <v>1409</v>
      </c>
      <c r="K194" s="31"/>
      <c r="L194" s="37"/>
      <c r="M194" s="31"/>
      <c r="N194" s="46"/>
      <c r="O194" s="46"/>
    </row>
    <row r="195" spans="1:16" ht="13.8">
      <c r="A195" s="37">
        <v>187</v>
      </c>
      <c r="B195" s="68" t="s">
        <v>97</v>
      </c>
      <c r="C195" s="31" t="s">
        <v>1409</v>
      </c>
      <c r="D195" s="31" t="s">
        <v>1409</v>
      </c>
      <c r="E195" s="31" t="s">
        <v>1409</v>
      </c>
      <c r="F195" s="31" t="s">
        <v>1409</v>
      </c>
      <c r="G195" s="31" t="s">
        <v>1409</v>
      </c>
      <c r="H195" s="31" t="s">
        <v>1409</v>
      </c>
      <c r="I195" s="31" t="s">
        <v>1409</v>
      </c>
      <c r="J195" s="31" t="s">
        <v>1409</v>
      </c>
      <c r="K195" s="31"/>
      <c r="L195" s="69"/>
      <c r="M195" s="69"/>
      <c r="N195" s="70"/>
      <c r="O195" s="70"/>
    </row>
    <row r="196" spans="1:16" ht="13.8">
      <c r="A196" s="44">
        <v>188</v>
      </c>
      <c r="B196" s="68" t="s">
        <v>98</v>
      </c>
      <c r="C196" s="31" t="s">
        <v>1409</v>
      </c>
      <c r="D196" s="31" t="s">
        <v>1409</v>
      </c>
      <c r="E196" s="31" t="s">
        <v>1409</v>
      </c>
      <c r="F196" s="31" t="s">
        <v>1409</v>
      </c>
      <c r="G196" s="31" t="s">
        <v>1409</v>
      </c>
      <c r="H196" s="31" t="s">
        <v>1409</v>
      </c>
      <c r="I196" s="31" t="s">
        <v>1409</v>
      </c>
      <c r="J196" s="31" t="s">
        <v>1409</v>
      </c>
      <c r="K196" s="31"/>
      <c r="L196" s="69"/>
      <c r="M196" s="69"/>
      <c r="N196" s="70"/>
      <c r="O196" s="70"/>
    </row>
    <row r="197" spans="1:16" ht="24.75" customHeight="1">
      <c r="A197" s="6"/>
      <c r="B197" s="6" t="s">
        <v>104</v>
      </c>
      <c r="C197" s="6"/>
      <c r="D197" s="6"/>
      <c r="E197" s="71"/>
      <c r="F197" s="6"/>
      <c r="G197" s="6"/>
      <c r="H197" s="6"/>
      <c r="I197" s="6"/>
      <c r="J197" s="6"/>
      <c r="K197" s="6"/>
      <c r="L197" s="6"/>
      <c r="M197" s="6"/>
      <c r="N197" s="71"/>
      <c r="O197" s="71"/>
    </row>
    <row r="198" spans="1:16" ht="24.75" customHeight="1">
      <c r="A198" s="6"/>
      <c r="B198" s="6" t="s">
        <v>105</v>
      </c>
      <c r="C198" s="6"/>
      <c r="D198" s="6"/>
      <c r="E198" s="71"/>
      <c r="F198" s="6"/>
      <c r="G198" s="6"/>
      <c r="H198" s="6"/>
      <c r="I198" s="6"/>
      <c r="J198" s="6"/>
      <c r="K198" s="6"/>
      <c r="L198" s="6"/>
      <c r="M198" s="6"/>
      <c r="N198" s="71"/>
      <c r="O198" s="71"/>
    </row>
    <row r="199" spans="1:16" s="55" customFormat="1" ht="15.6">
      <c r="A199" s="6"/>
      <c r="B199" s="6" t="s">
        <v>99</v>
      </c>
      <c r="C199" s="6"/>
      <c r="D199" s="6"/>
      <c r="E199" s="71"/>
      <c r="F199" s="6"/>
      <c r="G199" s="6"/>
      <c r="H199" s="6"/>
      <c r="I199" s="6"/>
      <c r="J199" s="6"/>
      <c r="K199" s="6"/>
      <c r="L199" s="6"/>
      <c r="M199" s="6"/>
      <c r="N199" s="71"/>
      <c r="O199" s="71"/>
      <c r="P199" s="6"/>
    </row>
    <row r="200" spans="1:16" s="55" customFormat="1" ht="15.6">
      <c r="A200" s="970" t="s">
        <v>100</v>
      </c>
      <c r="B200" s="971"/>
      <c r="C200" s="971"/>
      <c r="D200" s="971"/>
      <c r="E200" s="971"/>
      <c r="F200" s="971"/>
      <c r="G200" s="971"/>
      <c r="H200" s="6"/>
      <c r="I200" s="6"/>
      <c r="J200" s="6"/>
      <c r="K200" s="6"/>
      <c r="L200" s="6"/>
      <c r="M200" s="6"/>
      <c r="N200" s="71"/>
      <c r="O200" s="71"/>
      <c r="P200" s="6"/>
    </row>
    <row r="201" spans="1:16" s="56" customFormat="1" ht="15.6">
      <c r="A201" s="972" t="s">
        <v>101</v>
      </c>
      <c r="B201" s="971"/>
      <c r="C201" s="971"/>
      <c r="D201" s="971"/>
      <c r="E201" s="971"/>
      <c r="F201" s="971"/>
      <c r="G201" s="971"/>
      <c r="H201" s="6"/>
      <c r="I201" s="6"/>
      <c r="J201" s="6"/>
      <c r="K201" s="6"/>
      <c r="L201" s="6"/>
      <c r="M201" s="6"/>
      <c r="N201" s="71"/>
      <c r="O201" s="71"/>
      <c r="P201" s="6"/>
    </row>
    <row r="202" spans="1:16" s="56" customFormat="1" ht="15.6">
      <c r="A202" s="973" t="s">
        <v>102</v>
      </c>
      <c r="B202" s="973"/>
      <c r="C202" s="973"/>
      <c r="D202" s="973"/>
      <c r="E202" s="973"/>
      <c r="F202" s="973"/>
      <c r="G202" s="973"/>
      <c r="H202" s="6"/>
      <c r="I202" s="6"/>
      <c r="J202" s="6"/>
      <c r="K202" s="6"/>
      <c r="L202" s="6"/>
      <c r="M202" s="6"/>
      <c r="N202" s="71"/>
      <c r="O202" s="71"/>
      <c r="P202" s="6"/>
    </row>
    <row r="203" spans="1:16" s="56" customFormat="1" ht="15.6">
      <c r="A203" s="217" t="s">
        <v>2037</v>
      </c>
      <c r="B203" s="57"/>
      <c r="C203" s="57"/>
      <c r="D203" s="57"/>
      <c r="E203" s="57"/>
      <c r="F203" s="57"/>
      <c r="G203" s="57"/>
      <c r="H203" s="6"/>
      <c r="I203" s="6"/>
      <c r="J203" s="6"/>
      <c r="K203" s="6"/>
      <c r="L203" s="6"/>
      <c r="M203" s="6"/>
      <c r="N203" s="71"/>
      <c r="O203" s="71"/>
      <c r="P203" s="6"/>
    </row>
    <row r="204" spans="1:16" s="56" customFormat="1" ht="16.5" customHeight="1">
      <c r="A204" s="6"/>
      <c r="B204" s="6"/>
      <c r="C204" s="6"/>
      <c r="D204" s="6"/>
      <c r="E204" s="71"/>
      <c r="F204" s="6"/>
      <c r="G204" s="6"/>
      <c r="H204" s="6"/>
      <c r="I204" s="6"/>
      <c r="J204" s="6"/>
      <c r="K204" s="6"/>
      <c r="L204" s="6"/>
      <c r="M204" s="6"/>
      <c r="N204" s="71"/>
      <c r="O204" s="71"/>
      <c r="P204" s="6"/>
    </row>
    <row r="205" spans="1:16" s="56" customFormat="1" ht="16.5" customHeight="1">
      <c r="A205" s="6"/>
      <c r="B205" s="959" t="s">
        <v>1401</v>
      </c>
      <c r="C205" s="959"/>
      <c r="D205" s="959"/>
      <c r="E205" s="959"/>
      <c r="F205" s="959"/>
      <c r="G205" s="959"/>
      <c r="H205" s="959"/>
      <c r="I205" s="959"/>
      <c r="J205" s="959"/>
      <c r="K205" s="959"/>
      <c r="L205" s="959"/>
      <c r="M205" s="959"/>
      <c r="N205" s="71"/>
      <c r="O205" s="71"/>
      <c r="P205" s="6"/>
    </row>
    <row r="206" spans="1:16" s="55" customFormat="1" ht="15.6">
      <c r="A206" s="6"/>
      <c r="B206" s="7" t="s">
        <v>103</v>
      </c>
      <c r="C206" s="72"/>
      <c r="D206" s="72"/>
      <c r="E206" s="6"/>
      <c r="F206" s="6"/>
      <c r="G206" s="6"/>
      <c r="H206" s="73"/>
      <c r="I206" s="73"/>
      <c r="J206" s="73"/>
      <c r="K206" s="73"/>
      <c r="L206" s="73"/>
      <c r="M206" s="71"/>
      <c r="N206" s="71"/>
      <c r="O206" s="71"/>
      <c r="P206" s="6"/>
    </row>
    <row r="207" spans="1:16" s="56" customFormat="1" ht="15.6">
      <c r="A207" s="63"/>
      <c r="B207" s="63"/>
      <c r="C207" s="63"/>
      <c r="D207" s="63"/>
      <c r="E207" s="65"/>
      <c r="F207" s="63"/>
      <c r="G207" s="63"/>
      <c r="H207" s="63"/>
      <c r="I207" s="63"/>
      <c r="J207" s="63"/>
      <c r="K207" s="63"/>
      <c r="L207" s="63"/>
      <c r="M207" s="63"/>
      <c r="N207" s="65"/>
      <c r="O207" s="65"/>
      <c r="P207" s="6"/>
    </row>
    <row r="208" spans="1:16" s="56" customFormat="1" ht="20.25" customHeight="1">
      <c r="A208" s="63"/>
      <c r="B208" s="63"/>
      <c r="C208" s="63"/>
      <c r="D208" s="63"/>
      <c r="E208" s="65"/>
      <c r="F208" s="63"/>
      <c r="G208" s="63"/>
      <c r="H208" s="63"/>
      <c r="I208" s="63"/>
      <c r="J208" s="63"/>
      <c r="K208" s="63"/>
      <c r="L208" s="63"/>
      <c r="M208" s="63"/>
      <c r="N208" s="65"/>
      <c r="O208" s="65"/>
      <c r="P208" s="6"/>
    </row>
  </sheetData>
  <mergeCells count="23">
    <mergeCell ref="B205:M205"/>
    <mergeCell ref="H5:H7"/>
    <mergeCell ref="I5:K5"/>
    <mergeCell ref="L5:L7"/>
    <mergeCell ref="M5:O5"/>
    <mergeCell ref="I6:I7"/>
    <mergeCell ref="J6:J7"/>
    <mergeCell ref="E5:E7"/>
    <mergeCell ref="F5:F7"/>
    <mergeCell ref="G5:G7"/>
    <mergeCell ref="A200:G200"/>
    <mergeCell ref="A201:G201"/>
    <mergeCell ref="A202:G202"/>
    <mergeCell ref="K6:K7"/>
    <mergeCell ref="M6:N6"/>
    <mergeCell ref="O6:O7"/>
    <mergeCell ref="I1:M1"/>
    <mergeCell ref="A2:L2"/>
    <mergeCell ref="P4:R4"/>
    <mergeCell ref="A5:A7"/>
    <mergeCell ref="B5:B7"/>
    <mergeCell ref="C5:C7"/>
    <mergeCell ref="D5:D7"/>
  </mergeCells>
  <conditionalFormatting sqref="P12:R17">
    <cfRule type="containsErrors" dxfId="24" priority="5" stopIfTrue="1">
      <formula>ISERROR(P12)</formula>
    </cfRule>
    <cfRule type="containsErrors" dxfId="23" priority="6" stopIfTrue="1">
      <formula>ISERROR(P12)</formula>
    </cfRule>
  </conditionalFormatting>
  <conditionalFormatting sqref="P12:R17">
    <cfRule type="notContainsBlanks" dxfId="22" priority="4" stopIfTrue="1">
      <formula>LEN(TRIM(P12))&gt;0</formula>
    </cfRule>
  </conditionalFormatting>
  <conditionalFormatting sqref="P15:R17">
    <cfRule type="notContainsBlanks" dxfId="21" priority="3" stopIfTrue="1">
      <formula>LEN(TRIM(P15))&gt;0</formula>
    </cfRule>
  </conditionalFormatting>
  <conditionalFormatting sqref="Q12:R17">
    <cfRule type="notContainsBlanks" dxfId="20" priority="2" stopIfTrue="1">
      <formula>LEN(TRIM(Q12))&gt;0</formula>
    </cfRule>
  </conditionalFormatting>
  <conditionalFormatting sqref="Q15:R17">
    <cfRule type="notContainsBlanks" dxfId="19" priority="1" stopIfTrue="1">
      <formula>LEN(TRIM(Q15))&gt;0</formula>
    </cfRule>
  </conditionalFormatting>
  <pageMargins left="0.25" right="0.28000000000000003" top="0.75" bottom="0.75" header="0.3" footer="0.3"/>
  <pageSetup paperSize="9" scale="12" orientation="landscape" r:id="rId1"/>
  <headerFooter alignWithMargins="0"/>
</worksheet>
</file>

<file path=xl/worksheets/sheet5.xml><?xml version="1.0" encoding="utf-8"?>
<worksheet xmlns="http://schemas.openxmlformats.org/spreadsheetml/2006/main" xmlns:r="http://schemas.openxmlformats.org/officeDocument/2006/relationships">
  <sheetPr codeName="Лист5">
    <tabColor rgb="FF92D050"/>
  </sheetPr>
  <dimension ref="A1:AP49"/>
  <sheetViews>
    <sheetView view="pageBreakPreview" zoomScale="70" zoomScaleNormal="70" zoomScaleSheetLayoutView="70" workbookViewId="0"/>
  </sheetViews>
  <sheetFormatPr defaultRowHeight="14.4"/>
  <cols>
    <col min="1" max="1" width="4.109375" style="35" customWidth="1"/>
    <col min="2" max="2" width="24.88671875" style="32" customWidth="1"/>
    <col min="3" max="3" width="8.88671875" style="35" customWidth="1"/>
    <col min="4" max="5" width="13.109375" style="35" customWidth="1"/>
    <col min="6" max="6" width="7.88671875" style="35" customWidth="1"/>
    <col min="7" max="8" width="8.33203125" style="35" customWidth="1"/>
    <col min="9" max="9" width="8.88671875" style="35" customWidth="1"/>
    <col min="10" max="10" width="9.88671875" style="35" customWidth="1"/>
    <col min="11" max="11" width="8.88671875" style="35" customWidth="1"/>
    <col min="12" max="12" width="9.109375" style="35" customWidth="1"/>
    <col min="13" max="13" width="9.44140625" style="35" customWidth="1"/>
    <col min="14" max="14" width="8.88671875" style="35" customWidth="1"/>
    <col min="15" max="15" width="9.109375" style="35" customWidth="1"/>
    <col min="16" max="16" width="8" style="35" customWidth="1"/>
    <col min="17" max="17" width="8.88671875" style="35" customWidth="1"/>
    <col min="18" max="18" width="9.5546875" style="35" customWidth="1"/>
    <col min="19" max="19" width="9" style="35" customWidth="1"/>
    <col min="20" max="20" width="8.6640625" style="35" customWidth="1"/>
    <col min="21" max="21" width="8.88671875" style="35" customWidth="1"/>
    <col min="22" max="22" width="9" style="35" customWidth="1"/>
    <col min="23" max="23" width="10" style="35" customWidth="1"/>
    <col min="24" max="24" width="9.44140625" style="35" customWidth="1"/>
    <col min="25" max="25" width="10" style="35" customWidth="1"/>
    <col min="26" max="26" width="10.5546875" style="35" customWidth="1"/>
    <col min="27" max="27" width="10.6640625" style="35" customWidth="1"/>
    <col min="28" max="28" width="10.109375" style="35" customWidth="1"/>
    <col min="29" max="29" width="10.44140625" style="35" customWidth="1"/>
    <col min="30" max="30" width="11" style="35" customWidth="1"/>
    <col min="31" max="31" width="10.88671875" style="35" customWidth="1"/>
    <col min="32" max="32" width="9.88671875" style="35" customWidth="1"/>
    <col min="33" max="33" width="10.88671875" style="35" customWidth="1"/>
    <col min="34" max="34" width="13.33203125" style="35" customWidth="1"/>
    <col min="35" max="35" width="13.88671875" customWidth="1"/>
  </cols>
  <sheetData>
    <row r="1" spans="1:42" ht="18">
      <c r="A1" s="21"/>
      <c r="B1" s="74"/>
      <c r="C1" s="74"/>
      <c r="D1" s="74"/>
      <c r="E1" s="74"/>
      <c r="F1" s="74"/>
      <c r="G1" s="74"/>
      <c r="H1" s="74"/>
      <c r="I1" s="74"/>
      <c r="J1" s="74"/>
      <c r="K1" s="74"/>
      <c r="L1" s="74"/>
      <c r="M1" s="982" t="s">
        <v>704</v>
      </c>
      <c r="N1" s="982"/>
      <c r="O1" s="982"/>
      <c r="P1" s="982"/>
      <c r="Q1" s="982"/>
      <c r="R1" s="982"/>
      <c r="S1" s="75"/>
      <c r="T1" s="74"/>
      <c r="U1" s="74"/>
      <c r="V1" s="74"/>
      <c r="W1" s="74"/>
      <c r="X1" s="74"/>
      <c r="Y1" s="74"/>
      <c r="Z1" s="74"/>
      <c r="AA1" s="74"/>
      <c r="AB1" s="74"/>
      <c r="AC1" s="74"/>
      <c r="AD1" s="76"/>
      <c r="AE1" s="76"/>
      <c r="AF1" s="76"/>
      <c r="AG1" s="76"/>
      <c r="AH1" s="76"/>
      <c r="AI1" s="76"/>
    </row>
    <row r="2" spans="1:42" ht="18">
      <c r="A2" s="983" t="s">
        <v>1403</v>
      </c>
      <c r="B2" s="983"/>
      <c r="C2" s="983"/>
      <c r="D2" s="983"/>
      <c r="E2" s="983"/>
      <c r="F2" s="983"/>
      <c r="G2" s="983"/>
      <c r="H2" s="983"/>
      <c r="I2" s="983"/>
      <c r="J2" s="983"/>
      <c r="K2" s="983"/>
      <c r="L2" s="983"/>
      <c r="M2" s="983"/>
      <c r="N2" s="983"/>
      <c r="O2" s="983"/>
      <c r="P2" s="983"/>
      <c r="Q2" s="983"/>
      <c r="R2" s="983"/>
      <c r="S2" s="23"/>
      <c r="T2" s="23"/>
      <c r="U2" s="23"/>
      <c r="V2" s="23"/>
      <c r="W2" s="23"/>
      <c r="X2" s="23"/>
      <c r="Y2" s="23"/>
      <c r="Z2" s="23"/>
      <c r="AA2" s="23"/>
      <c r="AB2" s="23"/>
      <c r="AC2" s="23"/>
      <c r="AD2" s="23"/>
      <c r="AE2" s="23"/>
      <c r="AF2" s="23"/>
      <c r="AG2" s="23"/>
      <c r="AH2" s="23"/>
      <c r="AI2" s="76"/>
    </row>
    <row r="3" spans="1:42" ht="16.5" customHeight="1">
      <c r="A3" s="983" t="s">
        <v>1345</v>
      </c>
      <c r="B3" s="983"/>
      <c r="C3" s="983"/>
      <c r="D3" s="983"/>
      <c r="E3" s="983"/>
      <c r="F3" s="983"/>
      <c r="G3" s="983"/>
      <c r="H3" s="983"/>
      <c r="I3" s="983"/>
      <c r="J3" s="983"/>
      <c r="K3" s="983"/>
      <c r="L3" s="983"/>
      <c r="M3" s="983"/>
      <c r="N3" s="983"/>
      <c r="O3" s="983"/>
      <c r="P3" s="983"/>
      <c r="Q3" s="983"/>
      <c r="R3" s="983"/>
      <c r="S3" s="23"/>
      <c r="T3" s="23"/>
      <c r="U3" s="23"/>
      <c r="V3" s="23"/>
      <c r="W3" s="23"/>
      <c r="X3" s="23"/>
      <c r="Y3" s="23"/>
      <c r="Z3" s="23"/>
      <c r="AA3" s="23"/>
      <c r="AB3" s="23"/>
      <c r="AC3" s="23"/>
      <c r="AD3" s="23"/>
      <c r="AE3" s="23"/>
      <c r="AF3" s="23"/>
      <c r="AG3" s="23"/>
      <c r="AH3" s="23"/>
      <c r="AI3" s="76"/>
    </row>
    <row r="4" spans="1:42" ht="18">
      <c r="A4" s="983" t="s">
        <v>3341</v>
      </c>
      <c r="B4" s="983"/>
      <c r="C4" s="983"/>
      <c r="D4" s="983"/>
      <c r="E4" s="983"/>
      <c r="F4" s="983"/>
      <c r="G4" s="983"/>
      <c r="H4" s="983"/>
      <c r="I4" s="983"/>
      <c r="J4" s="983"/>
      <c r="K4" s="983"/>
      <c r="L4" s="983"/>
      <c r="M4" s="983"/>
      <c r="N4" s="983"/>
      <c r="O4" s="983"/>
      <c r="P4" s="983"/>
      <c r="Q4" s="983"/>
      <c r="R4" s="983"/>
      <c r="S4" s="23"/>
      <c r="T4" s="23"/>
      <c r="U4" s="23"/>
      <c r="V4" s="23"/>
      <c r="W4" s="23"/>
      <c r="X4" s="23"/>
      <c r="Y4" s="23"/>
      <c r="Z4" s="23"/>
      <c r="AA4" s="23"/>
      <c r="AB4" s="23"/>
      <c r="AC4" s="23"/>
      <c r="AD4" s="23"/>
      <c r="AE4" s="23"/>
      <c r="AF4" s="23"/>
      <c r="AG4" s="23"/>
      <c r="AH4" s="23"/>
      <c r="AI4" s="76"/>
    </row>
    <row r="5" spans="1:42" ht="18">
      <c r="A5" s="76"/>
      <c r="B5" s="984" t="s">
        <v>705</v>
      </c>
      <c r="C5" s="984"/>
      <c r="D5" s="984"/>
      <c r="E5" s="984"/>
      <c r="F5" s="984"/>
      <c r="G5" s="984"/>
      <c r="H5" s="984"/>
      <c r="I5" s="984"/>
      <c r="J5" s="984"/>
      <c r="K5" s="984"/>
      <c r="L5" s="984"/>
      <c r="M5" s="984"/>
      <c r="N5" s="984"/>
      <c r="O5" s="984"/>
      <c r="P5" s="984"/>
      <c r="Q5" s="99"/>
      <c r="R5" s="99"/>
      <c r="S5" s="99"/>
      <c r="T5" s="99"/>
      <c r="U5" s="99"/>
      <c r="V5" s="99"/>
      <c r="W5" s="99"/>
      <c r="X5" s="99"/>
      <c r="Y5" s="99"/>
      <c r="Z5" s="99"/>
      <c r="AA5" s="99"/>
      <c r="AB5" s="99"/>
      <c r="AC5" s="99"/>
      <c r="AD5" s="99"/>
      <c r="AE5" s="99"/>
      <c r="AF5" s="99"/>
      <c r="AG5" s="977"/>
      <c r="AH5" s="977"/>
      <c r="AI5" s="77"/>
    </row>
    <row r="6" spans="1:42" ht="30.75" customHeight="1">
      <c r="A6" s="985" t="s">
        <v>112</v>
      </c>
      <c r="B6" s="985" t="s">
        <v>107</v>
      </c>
      <c r="C6" s="985" t="s">
        <v>706</v>
      </c>
      <c r="D6" s="985" t="s">
        <v>3342</v>
      </c>
      <c r="E6" s="985" t="s">
        <v>3343</v>
      </c>
      <c r="F6" s="978" t="s">
        <v>707</v>
      </c>
      <c r="G6" s="979"/>
      <c r="H6" s="991" t="s">
        <v>1169</v>
      </c>
      <c r="I6" s="992"/>
      <c r="J6" s="992"/>
      <c r="K6" s="992"/>
      <c r="L6" s="992"/>
      <c r="M6" s="992"/>
      <c r="N6" s="992"/>
      <c r="O6" s="992"/>
      <c r="P6" s="992"/>
      <c r="Q6" s="992"/>
      <c r="R6" s="992"/>
      <c r="S6" s="992"/>
      <c r="T6" s="992"/>
      <c r="U6" s="992"/>
      <c r="V6" s="992"/>
      <c r="W6" s="992"/>
      <c r="X6" s="992"/>
      <c r="Y6" s="992"/>
      <c r="Z6" s="992"/>
      <c r="AA6" s="992"/>
      <c r="AB6" s="993"/>
      <c r="AC6" s="994" t="s">
        <v>708</v>
      </c>
      <c r="AD6" s="978"/>
      <c r="AE6" s="978"/>
      <c r="AF6" s="978"/>
      <c r="AG6" s="978"/>
      <c r="AH6" s="978"/>
      <c r="AI6" s="985" t="s">
        <v>709</v>
      </c>
    </row>
    <row r="7" spans="1:42" ht="21.75" customHeight="1">
      <c r="A7" s="986"/>
      <c r="B7" s="986"/>
      <c r="C7" s="986"/>
      <c r="D7" s="986"/>
      <c r="E7" s="986"/>
      <c r="F7" s="980" t="s">
        <v>710</v>
      </c>
      <c r="G7" s="981"/>
      <c r="H7" s="995" t="s">
        <v>1406</v>
      </c>
      <c r="I7" s="996" t="s">
        <v>711</v>
      </c>
      <c r="J7" s="992"/>
      <c r="K7" s="992"/>
      <c r="L7" s="992"/>
      <c r="M7" s="992"/>
      <c r="N7" s="992"/>
      <c r="O7" s="994"/>
      <c r="P7" s="996" t="s">
        <v>712</v>
      </c>
      <c r="Q7" s="992"/>
      <c r="R7" s="992"/>
      <c r="S7" s="992"/>
      <c r="T7" s="992"/>
      <c r="U7" s="992"/>
      <c r="V7" s="992"/>
      <c r="W7" s="992"/>
      <c r="X7" s="992"/>
      <c r="Y7" s="996" t="s">
        <v>713</v>
      </c>
      <c r="Z7" s="992"/>
      <c r="AA7" s="992"/>
      <c r="AB7" s="993"/>
      <c r="AC7" s="997" t="s">
        <v>3344</v>
      </c>
      <c r="AD7" s="978" t="s">
        <v>714</v>
      </c>
      <c r="AE7" s="978" t="s">
        <v>715</v>
      </c>
      <c r="AF7" s="980" t="s">
        <v>716</v>
      </c>
      <c r="AG7" s="988"/>
      <c r="AH7" s="989"/>
      <c r="AI7" s="986"/>
    </row>
    <row r="8" spans="1:42" ht="105" customHeight="1">
      <c r="A8" s="987"/>
      <c r="B8" s="987"/>
      <c r="C8" s="987"/>
      <c r="D8" s="987"/>
      <c r="E8" s="987"/>
      <c r="F8" s="24" t="s">
        <v>1406</v>
      </c>
      <c r="G8" s="78" t="s">
        <v>1407</v>
      </c>
      <c r="H8" s="989"/>
      <c r="I8" s="24" t="s">
        <v>1406</v>
      </c>
      <c r="J8" s="24" t="s">
        <v>717</v>
      </c>
      <c r="K8" s="24" t="s">
        <v>718</v>
      </c>
      <c r="L8" s="24" t="s">
        <v>719</v>
      </c>
      <c r="M8" s="24" t="s">
        <v>720</v>
      </c>
      <c r="N8" s="24" t="s">
        <v>721</v>
      </c>
      <c r="O8" s="25" t="s">
        <v>722</v>
      </c>
      <c r="P8" s="24" t="s">
        <v>1406</v>
      </c>
      <c r="Q8" s="25" t="s">
        <v>723</v>
      </c>
      <c r="R8" s="25" t="s">
        <v>724</v>
      </c>
      <c r="S8" s="25" t="s">
        <v>725</v>
      </c>
      <c r="T8" s="25" t="s">
        <v>726</v>
      </c>
      <c r="U8" s="25" t="s">
        <v>727</v>
      </c>
      <c r="V8" s="25" t="s">
        <v>728</v>
      </c>
      <c r="W8" s="25" t="s">
        <v>729</v>
      </c>
      <c r="X8" s="25" t="s">
        <v>1512</v>
      </c>
      <c r="Y8" s="24" t="s">
        <v>1406</v>
      </c>
      <c r="Z8" s="25" t="s">
        <v>730</v>
      </c>
      <c r="AA8" s="25" t="s">
        <v>731</v>
      </c>
      <c r="AB8" s="26" t="s">
        <v>732</v>
      </c>
      <c r="AC8" s="997"/>
      <c r="AD8" s="978"/>
      <c r="AE8" s="978"/>
      <c r="AF8" s="25" t="s">
        <v>733</v>
      </c>
      <c r="AG8" s="25" t="s">
        <v>734</v>
      </c>
      <c r="AH8" s="25" t="s">
        <v>735</v>
      </c>
      <c r="AI8" s="987"/>
      <c r="AK8" s="990" t="s">
        <v>3345</v>
      </c>
      <c r="AL8" s="990"/>
      <c r="AM8" s="990"/>
      <c r="AN8" s="990"/>
      <c r="AO8" s="990"/>
      <c r="AP8" s="990"/>
    </row>
    <row r="9" spans="1:42">
      <c r="A9" s="80"/>
      <c r="B9" s="24" t="s">
        <v>736</v>
      </c>
      <c r="C9" s="24" t="s">
        <v>737</v>
      </c>
      <c r="D9" s="24" t="s">
        <v>3346</v>
      </c>
      <c r="E9" s="24" t="s">
        <v>738</v>
      </c>
      <c r="F9" s="24" t="s">
        <v>739</v>
      </c>
      <c r="G9" s="100" t="s">
        <v>740</v>
      </c>
      <c r="H9" s="81" t="s">
        <v>741</v>
      </c>
      <c r="I9" s="27" t="s">
        <v>742</v>
      </c>
      <c r="J9" s="24" t="s">
        <v>743</v>
      </c>
      <c r="K9" s="24" t="s">
        <v>744</v>
      </c>
      <c r="L9" s="24" t="s">
        <v>745</v>
      </c>
      <c r="M9" s="25" t="s">
        <v>746</v>
      </c>
      <c r="N9" s="25" t="s">
        <v>747</v>
      </c>
      <c r="O9" s="25" t="s">
        <v>748</v>
      </c>
      <c r="P9" s="25" t="s">
        <v>749</v>
      </c>
      <c r="Q9" s="25" t="s">
        <v>750</v>
      </c>
      <c r="R9" s="24" t="s">
        <v>751</v>
      </c>
      <c r="S9" s="24" t="s">
        <v>752</v>
      </c>
      <c r="T9" s="24" t="s">
        <v>753</v>
      </c>
      <c r="U9" s="24" t="s">
        <v>754</v>
      </c>
      <c r="V9" s="24" t="s">
        <v>755</v>
      </c>
      <c r="W9" s="24" t="s">
        <v>756</v>
      </c>
      <c r="X9" s="24" t="s">
        <v>757</v>
      </c>
      <c r="Y9" s="24" t="s">
        <v>758</v>
      </c>
      <c r="Z9" s="24" t="s">
        <v>759</v>
      </c>
      <c r="AA9" s="24" t="s">
        <v>760</v>
      </c>
      <c r="AB9" s="28" t="s">
        <v>761</v>
      </c>
      <c r="AC9" s="81" t="s">
        <v>762</v>
      </c>
      <c r="AD9" s="27" t="s">
        <v>763</v>
      </c>
      <c r="AE9" s="24" t="s">
        <v>764</v>
      </c>
      <c r="AF9" s="24" t="s">
        <v>765</v>
      </c>
      <c r="AG9" s="24" t="s">
        <v>766</v>
      </c>
      <c r="AH9" s="24" t="s">
        <v>767</v>
      </c>
      <c r="AI9" s="24" t="s">
        <v>3347</v>
      </c>
      <c r="AK9" s="263"/>
      <c r="AL9" s="263"/>
      <c r="AM9" s="263"/>
      <c r="AN9" s="263"/>
      <c r="AO9" s="263"/>
      <c r="AP9" s="263"/>
    </row>
    <row r="10" spans="1:42" s="89" customFormat="1" ht="41.25" customHeight="1">
      <c r="A10" s="25">
        <v>1</v>
      </c>
      <c r="B10" s="82" t="s">
        <v>768</v>
      </c>
      <c r="C10" s="83"/>
      <c r="D10" s="83"/>
      <c r="E10" s="83"/>
      <c r="F10" s="83"/>
      <c r="G10" s="84"/>
      <c r="H10" s="101">
        <f t="shared" ref="H10:H34" si="0">I10+P10+Y10</f>
        <v>0</v>
      </c>
      <c r="I10" s="85">
        <f t="shared" ref="I10:I34" si="1">SUM(J10:O10)</f>
        <v>0</v>
      </c>
      <c r="J10" s="85"/>
      <c r="K10" s="85"/>
      <c r="L10" s="85"/>
      <c r="M10" s="85"/>
      <c r="N10" s="85"/>
      <c r="O10" s="85"/>
      <c r="P10" s="85">
        <f t="shared" ref="P10:P34" si="2">SUM(Q10:X10)</f>
        <v>0</v>
      </c>
      <c r="Q10" s="85"/>
      <c r="R10" s="85"/>
      <c r="S10" s="85"/>
      <c r="T10" s="85"/>
      <c r="U10" s="85"/>
      <c r="V10" s="85"/>
      <c r="W10" s="85"/>
      <c r="X10" s="85"/>
      <c r="Y10" s="85">
        <f>SUM(Z10:AB10)</f>
        <v>0</v>
      </c>
      <c r="Z10" s="85"/>
      <c r="AA10" s="85"/>
      <c r="AB10" s="86"/>
      <c r="AC10" s="102"/>
      <c r="AD10" s="83"/>
      <c r="AE10" s="83"/>
      <c r="AF10" s="83"/>
      <c r="AG10" s="87">
        <f t="shared" ref="AG10:AG37" si="3">AE10+AD10+AC10</f>
        <v>0</v>
      </c>
      <c r="AH10" s="83"/>
      <c r="AI10" s="88"/>
      <c r="AK10" s="265">
        <f t="shared" ref="AK10:AK37" si="4">C10-F10</f>
        <v>0</v>
      </c>
      <c r="AL10" s="265">
        <f>F10-G10</f>
        <v>0</v>
      </c>
      <c r="AM10" s="265">
        <f>D10-F10</f>
        <v>0</v>
      </c>
      <c r="AN10" s="265">
        <f>D10-E10</f>
        <v>0</v>
      </c>
      <c r="AO10" s="265">
        <f>AG10-AF10</f>
        <v>0</v>
      </c>
      <c r="AP10" s="265">
        <f t="shared" ref="AP10:AP37" si="5">C10-AF10</f>
        <v>0</v>
      </c>
    </row>
    <row r="11" spans="1:42" s="35" customFormat="1" ht="41.25" customHeight="1">
      <c r="A11" s="25">
        <v>2</v>
      </c>
      <c r="B11" s="82" t="s">
        <v>769</v>
      </c>
      <c r="C11" s="83"/>
      <c r="D11" s="83"/>
      <c r="E11" s="83"/>
      <c r="F11" s="83"/>
      <c r="G11" s="84"/>
      <c r="H11" s="101">
        <f t="shared" si="0"/>
        <v>0</v>
      </c>
      <c r="I11" s="85">
        <f t="shared" si="1"/>
        <v>0</v>
      </c>
      <c r="J11" s="85"/>
      <c r="K11" s="85"/>
      <c r="L11" s="85"/>
      <c r="M11" s="85"/>
      <c r="N11" s="85"/>
      <c r="O11" s="85"/>
      <c r="P11" s="85">
        <f t="shared" si="2"/>
        <v>0</v>
      </c>
      <c r="Q11" s="85"/>
      <c r="R11" s="85"/>
      <c r="S11" s="85"/>
      <c r="T11" s="85"/>
      <c r="U11" s="85"/>
      <c r="V11" s="85"/>
      <c r="W11" s="85"/>
      <c r="X11" s="85"/>
      <c r="Y11" s="85">
        <f t="shared" ref="Y11:Y34" si="6">SUM(Z11:AB11)</f>
        <v>0</v>
      </c>
      <c r="Z11" s="85"/>
      <c r="AA11" s="85"/>
      <c r="AB11" s="86"/>
      <c r="AC11" s="102"/>
      <c r="AD11" s="83"/>
      <c r="AE11" s="83"/>
      <c r="AF11" s="83"/>
      <c r="AG11" s="87">
        <f t="shared" si="3"/>
        <v>0</v>
      </c>
      <c r="AH11" s="83"/>
      <c r="AI11" s="88"/>
      <c r="AK11" s="265">
        <f t="shared" si="4"/>
        <v>0</v>
      </c>
      <c r="AL11" s="265">
        <f t="shared" ref="AL11:AL37" si="7">F11-G11</f>
        <v>0</v>
      </c>
      <c r="AM11" s="265">
        <f t="shared" ref="AM11:AM37" si="8">D11-F11</f>
        <v>0</v>
      </c>
      <c r="AN11" s="265">
        <f t="shared" ref="AN11:AN37" si="9">D11-E11</f>
        <v>0</v>
      </c>
      <c r="AO11" s="265">
        <f t="shared" ref="AO11:AO37" si="10">AG11-AF11</f>
        <v>0</v>
      </c>
      <c r="AP11" s="265">
        <f t="shared" si="5"/>
        <v>0</v>
      </c>
    </row>
    <row r="12" spans="1:42" s="35" customFormat="1" ht="17.25" customHeight="1">
      <c r="A12" s="25">
        <v>3</v>
      </c>
      <c r="B12" s="79" t="s">
        <v>1527</v>
      </c>
      <c r="C12" s="83"/>
      <c r="D12" s="83"/>
      <c r="E12" s="83"/>
      <c r="F12" s="83"/>
      <c r="G12" s="84"/>
      <c r="H12" s="101">
        <f t="shared" si="0"/>
        <v>0</v>
      </c>
      <c r="I12" s="85">
        <f t="shared" si="1"/>
        <v>0</v>
      </c>
      <c r="J12" s="85"/>
      <c r="K12" s="85"/>
      <c r="L12" s="85"/>
      <c r="M12" s="85"/>
      <c r="N12" s="85"/>
      <c r="O12" s="85"/>
      <c r="P12" s="85">
        <f t="shared" si="2"/>
        <v>0</v>
      </c>
      <c r="Q12" s="85"/>
      <c r="R12" s="85"/>
      <c r="S12" s="85"/>
      <c r="T12" s="85"/>
      <c r="U12" s="85"/>
      <c r="V12" s="85"/>
      <c r="W12" s="85"/>
      <c r="X12" s="85"/>
      <c r="Y12" s="85">
        <f t="shared" si="6"/>
        <v>0</v>
      </c>
      <c r="Z12" s="85"/>
      <c r="AA12" s="85"/>
      <c r="AB12" s="86"/>
      <c r="AC12" s="102"/>
      <c r="AD12" s="83"/>
      <c r="AE12" s="83"/>
      <c r="AF12" s="83"/>
      <c r="AG12" s="87">
        <f t="shared" si="3"/>
        <v>0</v>
      </c>
      <c r="AH12" s="83"/>
      <c r="AI12" s="88"/>
      <c r="AK12" s="265">
        <f t="shared" si="4"/>
        <v>0</v>
      </c>
      <c r="AL12" s="265">
        <f t="shared" si="7"/>
        <v>0</v>
      </c>
      <c r="AM12" s="265">
        <f t="shared" si="8"/>
        <v>0</v>
      </c>
      <c r="AN12" s="265">
        <f t="shared" si="9"/>
        <v>0</v>
      </c>
      <c r="AO12" s="265">
        <f t="shared" si="10"/>
        <v>0</v>
      </c>
      <c r="AP12" s="265">
        <f t="shared" si="5"/>
        <v>0</v>
      </c>
    </row>
    <row r="13" spans="1:42" s="35" customFormat="1" ht="17.25" customHeight="1">
      <c r="A13" s="25">
        <v>4</v>
      </c>
      <c r="B13" s="79" t="s">
        <v>1533</v>
      </c>
      <c r="C13" s="83"/>
      <c r="D13" s="83"/>
      <c r="E13" s="83"/>
      <c r="F13" s="83"/>
      <c r="G13" s="84"/>
      <c r="H13" s="101">
        <f t="shared" si="0"/>
        <v>0</v>
      </c>
      <c r="I13" s="85">
        <f t="shared" si="1"/>
        <v>0</v>
      </c>
      <c r="J13" s="85"/>
      <c r="K13" s="85"/>
      <c r="L13" s="85"/>
      <c r="M13" s="85"/>
      <c r="N13" s="85"/>
      <c r="O13" s="85"/>
      <c r="P13" s="85">
        <f t="shared" si="2"/>
        <v>0</v>
      </c>
      <c r="Q13" s="85"/>
      <c r="R13" s="85"/>
      <c r="S13" s="85"/>
      <c r="T13" s="85"/>
      <c r="U13" s="85"/>
      <c r="V13" s="85"/>
      <c r="W13" s="85"/>
      <c r="X13" s="85"/>
      <c r="Y13" s="85">
        <f t="shared" si="6"/>
        <v>0</v>
      </c>
      <c r="Z13" s="85"/>
      <c r="AA13" s="85"/>
      <c r="AB13" s="86"/>
      <c r="AC13" s="102"/>
      <c r="AD13" s="83"/>
      <c r="AE13" s="83"/>
      <c r="AF13" s="83"/>
      <c r="AG13" s="87">
        <f t="shared" si="3"/>
        <v>0</v>
      </c>
      <c r="AH13" s="83"/>
      <c r="AI13" s="88"/>
      <c r="AK13" s="265">
        <f t="shared" si="4"/>
        <v>0</v>
      </c>
      <c r="AL13" s="265">
        <f t="shared" si="7"/>
        <v>0</v>
      </c>
      <c r="AM13" s="265">
        <f t="shared" si="8"/>
        <v>0</v>
      </c>
      <c r="AN13" s="265">
        <f t="shared" si="9"/>
        <v>0</v>
      </c>
      <c r="AO13" s="265">
        <f t="shared" si="10"/>
        <v>0</v>
      </c>
      <c r="AP13" s="265">
        <f t="shared" si="5"/>
        <v>0</v>
      </c>
    </row>
    <row r="14" spans="1:42" s="35" customFormat="1" ht="30" customHeight="1">
      <c r="A14" s="25">
        <v>5</v>
      </c>
      <c r="B14" s="79" t="s">
        <v>770</v>
      </c>
      <c r="C14" s="83"/>
      <c r="D14" s="83"/>
      <c r="E14" s="83"/>
      <c r="F14" s="83"/>
      <c r="G14" s="84"/>
      <c r="H14" s="101">
        <f t="shared" si="0"/>
        <v>0</v>
      </c>
      <c r="I14" s="85">
        <f t="shared" si="1"/>
        <v>0</v>
      </c>
      <c r="J14" s="85"/>
      <c r="K14" s="85"/>
      <c r="L14" s="85"/>
      <c r="M14" s="85"/>
      <c r="N14" s="85"/>
      <c r="O14" s="85"/>
      <c r="P14" s="85">
        <f t="shared" si="2"/>
        <v>0</v>
      </c>
      <c r="Q14" s="85"/>
      <c r="R14" s="85"/>
      <c r="S14" s="85"/>
      <c r="T14" s="85"/>
      <c r="U14" s="85"/>
      <c r="V14" s="85"/>
      <c r="W14" s="85"/>
      <c r="X14" s="85"/>
      <c r="Y14" s="85">
        <f t="shared" si="6"/>
        <v>0</v>
      </c>
      <c r="Z14" s="85"/>
      <c r="AA14" s="85"/>
      <c r="AB14" s="86"/>
      <c r="AC14" s="102"/>
      <c r="AD14" s="83"/>
      <c r="AE14" s="83"/>
      <c r="AF14" s="83"/>
      <c r="AG14" s="87">
        <f t="shared" si="3"/>
        <v>0</v>
      </c>
      <c r="AH14" s="83"/>
      <c r="AI14" s="88"/>
      <c r="AK14" s="265">
        <f t="shared" si="4"/>
        <v>0</v>
      </c>
      <c r="AL14" s="265">
        <f t="shared" si="7"/>
        <v>0</v>
      </c>
      <c r="AM14" s="265">
        <f t="shared" si="8"/>
        <v>0</v>
      </c>
      <c r="AN14" s="265">
        <f t="shared" si="9"/>
        <v>0</v>
      </c>
      <c r="AO14" s="265">
        <f t="shared" si="10"/>
        <v>0</v>
      </c>
      <c r="AP14" s="265">
        <f t="shared" si="5"/>
        <v>0</v>
      </c>
    </row>
    <row r="15" spans="1:42" s="35" customFormat="1" ht="25.5" customHeight="1">
      <c r="A15" s="25">
        <v>6</v>
      </c>
      <c r="B15" s="79" t="s">
        <v>771</v>
      </c>
      <c r="C15" s="83"/>
      <c r="D15" s="83"/>
      <c r="E15" s="83"/>
      <c r="F15" s="83"/>
      <c r="G15" s="84"/>
      <c r="H15" s="101">
        <f t="shared" si="0"/>
        <v>0</v>
      </c>
      <c r="I15" s="85">
        <f t="shared" si="1"/>
        <v>0</v>
      </c>
      <c r="J15" s="85"/>
      <c r="K15" s="85"/>
      <c r="L15" s="85"/>
      <c r="M15" s="85"/>
      <c r="N15" s="85"/>
      <c r="O15" s="85"/>
      <c r="P15" s="85">
        <f t="shared" si="2"/>
        <v>0</v>
      </c>
      <c r="Q15" s="85"/>
      <c r="R15" s="85"/>
      <c r="S15" s="85"/>
      <c r="T15" s="85"/>
      <c r="U15" s="85"/>
      <c r="V15" s="85"/>
      <c r="W15" s="85"/>
      <c r="X15" s="85"/>
      <c r="Y15" s="85">
        <f t="shared" si="6"/>
        <v>0</v>
      </c>
      <c r="Z15" s="85"/>
      <c r="AA15" s="85"/>
      <c r="AB15" s="86"/>
      <c r="AC15" s="102"/>
      <c r="AD15" s="83"/>
      <c r="AE15" s="83"/>
      <c r="AF15" s="83"/>
      <c r="AG15" s="87">
        <f t="shared" si="3"/>
        <v>0</v>
      </c>
      <c r="AH15" s="83"/>
      <c r="AI15" s="88"/>
      <c r="AK15" s="265">
        <f t="shared" si="4"/>
        <v>0</v>
      </c>
      <c r="AL15" s="265">
        <f t="shared" si="7"/>
        <v>0</v>
      </c>
      <c r="AM15" s="265">
        <f t="shared" si="8"/>
        <v>0</v>
      </c>
      <c r="AN15" s="265">
        <f t="shared" si="9"/>
        <v>0</v>
      </c>
      <c r="AO15" s="265">
        <f t="shared" si="10"/>
        <v>0</v>
      </c>
      <c r="AP15" s="265">
        <f t="shared" si="5"/>
        <v>0</v>
      </c>
    </row>
    <row r="16" spans="1:42" s="35" customFormat="1" ht="25.5" customHeight="1">
      <c r="A16" s="25">
        <v>7</v>
      </c>
      <c r="B16" s="79" t="s">
        <v>1532</v>
      </c>
      <c r="C16" s="83"/>
      <c r="D16" s="83"/>
      <c r="E16" s="83"/>
      <c r="F16" s="83"/>
      <c r="G16" s="84"/>
      <c r="H16" s="101">
        <f t="shared" si="0"/>
        <v>0</v>
      </c>
      <c r="I16" s="85">
        <f t="shared" si="1"/>
        <v>0</v>
      </c>
      <c r="J16" s="85"/>
      <c r="K16" s="85"/>
      <c r="L16" s="85"/>
      <c r="M16" s="85"/>
      <c r="N16" s="85"/>
      <c r="O16" s="85"/>
      <c r="P16" s="85">
        <f t="shared" si="2"/>
        <v>0</v>
      </c>
      <c r="Q16" s="85"/>
      <c r="R16" s="85"/>
      <c r="S16" s="85"/>
      <c r="T16" s="85"/>
      <c r="U16" s="85"/>
      <c r="V16" s="85"/>
      <c r="W16" s="85"/>
      <c r="X16" s="85"/>
      <c r="Y16" s="85">
        <f t="shared" si="6"/>
        <v>0</v>
      </c>
      <c r="Z16" s="85"/>
      <c r="AA16" s="85"/>
      <c r="AB16" s="86"/>
      <c r="AC16" s="102"/>
      <c r="AD16" s="83"/>
      <c r="AE16" s="83"/>
      <c r="AF16" s="83"/>
      <c r="AG16" s="87">
        <f t="shared" si="3"/>
        <v>0</v>
      </c>
      <c r="AH16" s="83"/>
      <c r="AI16" s="88"/>
      <c r="AK16" s="265">
        <f t="shared" si="4"/>
        <v>0</v>
      </c>
      <c r="AL16" s="265">
        <f t="shared" si="7"/>
        <v>0</v>
      </c>
      <c r="AM16" s="265">
        <f t="shared" si="8"/>
        <v>0</v>
      </c>
      <c r="AN16" s="265">
        <f t="shared" si="9"/>
        <v>0</v>
      </c>
      <c r="AO16" s="265">
        <f t="shared" si="10"/>
        <v>0</v>
      </c>
      <c r="AP16" s="265">
        <f t="shared" si="5"/>
        <v>0</v>
      </c>
    </row>
    <row r="17" spans="1:42" s="35" customFormat="1" ht="27.75" customHeight="1">
      <c r="A17" s="25">
        <v>8</v>
      </c>
      <c r="B17" s="79" t="s">
        <v>772</v>
      </c>
      <c r="C17" s="83"/>
      <c r="D17" s="83"/>
      <c r="E17" s="83"/>
      <c r="F17" s="83"/>
      <c r="G17" s="84"/>
      <c r="H17" s="101">
        <f t="shared" si="0"/>
        <v>0</v>
      </c>
      <c r="I17" s="85">
        <f t="shared" si="1"/>
        <v>0</v>
      </c>
      <c r="J17" s="85"/>
      <c r="K17" s="85"/>
      <c r="L17" s="85"/>
      <c r="M17" s="85"/>
      <c r="N17" s="85"/>
      <c r="O17" s="85"/>
      <c r="P17" s="85">
        <f t="shared" si="2"/>
        <v>0</v>
      </c>
      <c r="Q17" s="85"/>
      <c r="R17" s="85"/>
      <c r="S17" s="85"/>
      <c r="T17" s="85"/>
      <c r="U17" s="85"/>
      <c r="V17" s="85"/>
      <c r="W17" s="85"/>
      <c r="X17" s="85"/>
      <c r="Y17" s="85">
        <f t="shared" si="6"/>
        <v>0</v>
      </c>
      <c r="Z17" s="85"/>
      <c r="AA17" s="85"/>
      <c r="AB17" s="86"/>
      <c r="AC17" s="102"/>
      <c r="AD17" s="83"/>
      <c r="AE17" s="83"/>
      <c r="AF17" s="83"/>
      <c r="AG17" s="87">
        <f t="shared" si="3"/>
        <v>0</v>
      </c>
      <c r="AH17" s="83"/>
      <c r="AI17" s="88"/>
      <c r="AK17" s="265">
        <f t="shared" si="4"/>
        <v>0</v>
      </c>
      <c r="AL17" s="265">
        <f t="shared" si="7"/>
        <v>0</v>
      </c>
      <c r="AM17" s="265">
        <f t="shared" si="8"/>
        <v>0</v>
      </c>
      <c r="AN17" s="265">
        <f t="shared" si="9"/>
        <v>0</v>
      </c>
      <c r="AO17" s="265">
        <f t="shared" si="10"/>
        <v>0</v>
      </c>
      <c r="AP17" s="265">
        <f t="shared" si="5"/>
        <v>0</v>
      </c>
    </row>
    <row r="18" spans="1:42" s="35" customFormat="1" ht="25.5" customHeight="1">
      <c r="A18" s="25">
        <v>9</v>
      </c>
      <c r="B18" s="79" t="s">
        <v>1537</v>
      </c>
      <c r="C18" s="83"/>
      <c r="D18" s="83"/>
      <c r="E18" s="83"/>
      <c r="F18" s="83"/>
      <c r="G18" s="84"/>
      <c r="H18" s="101">
        <f t="shared" si="0"/>
        <v>0</v>
      </c>
      <c r="I18" s="85">
        <f t="shared" si="1"/>
        <v>0</v>
      </c>
      <c r="J18" s="85"/>
      <c r="K18" s="85"/>
      <c r="L18" s="85"/>
      <c r="M18" s="85"/>
      <c r="N18" s="85"/>
      <c r="O18" s="85"/>
      <c r="P18" s="85">
        <f t="shared" si="2"/>
        <v>0</v>
      </c>
      <c r="Q18" s="85"/>
      <c r="R18" s="85"/>
      <c r="S18" s="85"/>
      <c r="T18" s="85"/>
      <c r="U18" s="85"/>
      <c r="V18" s="85"/>
      <c r="W18" s="85"/>
      <c r="X18" s="85"/>
      <c r="Y18" s="85">
        <f t="shared" si="6"/>
        <v>0</v>
      </c>
      <c r="Z18" s="85"/>
      <c r="AA18" s="85"/>
      <c r="AB18" s="86"/>
      <c r="AC18" s="102"/>
      <c r="AD18" s="83"/>
      <c r="AE18" s="83"/>
      <c r="AF18" s="83"/>
      <c r="AG18" s="87">
        <f t="shared" si="3"/>
        <v>0</v>
      </c>
      <c r="AH18" s="83"/>
      <c r="AI18" s="88"/>
      <c r="AK18" s="265">
        <f t="shared" si="4"/>
        <v>0</v>
      </c>
      <c r="AL18" s="265">
        <f t="shared" si="7"/>
        <v>0</v>
      </c>
      <c r="AM18" s="265">
        <f t="shared" si="8"/>
        <v>0</v>
      </c>
      <c r="AN18" s="265">
        <f t="shared" si="9"/>
        <v>0</v>
      </c>
      <c r="AO18" s="265">
        <f t="shared" si="10"/>
        <v>0</v>
      </c>
      <c r="AP18" s="265">
        <f t="shared" si="5"/>
        <v>0</v>
      </c>
    </row>
    <row r="19" spans="1:42" s="35" customFormat="1">
      <c r="A19" s="25">
        <v>10</v>
      </c>
      <c r="B19" s="79" t="s">
        <v>773</v>
      </c>
      <c r="C19" s="83"/>
      <c r="D19" s="83"/>
      <c r="E19" s="83"/>
      <c r="F19" s="83"/>
      <c r="G19" s="84"/>
      <c r="H19" s="101">
        <f t="shared" si="0"/>
        <v>0</v>
      </c>
      <c r="I19" s="85">
        <f t="shared" si="1"/>
        <v>0</v>
      </c>
      <c r="J19" s="85"/>
      <c r="K19" s="85"/>
      <c r="L19" s="85"/>
      <c r="M19" s="85"/>
      <c r="N19" s="85"/>
      <c r="O19" s="85"/>
      <c r="P19" s="85">
        <f t="shared" si="2"/>
        <v>0</v>
      </c>
      <c r="Q19" s="85"/>
      <c r="R19" s="85"/>
      <c r="S19" s="85"/>
      <c r="T19" s="85"/>
      <c r="U19" s="85"/>
      <c r="V19" s="85"/>
      <c r="W19" s="85"/>
      <c r="X19" s="85"/>
      <c r="Y19" s="85">
        <f t="shared" si="6"/>
        <v>0</v>
      </c>
      <c r="Z19" s="85"/>
      <c r="AA19" s="85"/>
      <c r="AB19" s="86"/>
      <c r="AC19" s="102"/>
      <c r="AD19" s="83"/>
      <c r="AE19" s="83"/>
      <c r="AF19" s="83"/>
      <c r="AG19" s="87">
        <f t="shared" si="3"/>
        <v>0</v>
      </c>
      <c r="AH19" s="83"/>
      <c r="AI19" s="88"/>
      <c r="AK19" s="265">
        <f t="shared" si="4"/>
        <v>0</v>
      </c>
      <c r="AL19" s="265">
        <f t="shared" si="7"/>
        <v>0</v>
      </c>
      <c r="AM19" s="265">
        <f t="shared" si="8"/>
        <v>0</v>
      </c>
      <c r="AN19" s="265">
        <f t="shared" si="9"/>
        <v>0</v>
      </c>
      <c r="AO19" s="265">
        <f t="shared" si="10"/>
        <v>0</v>
      </c>
      <c r="AP19" s="265">
        <f t="shared" si="5"/>
        <v>0</v>
      </c>
    </row>
    <row r="20" spans="1:42" s="35" customFormat="1">
      <c r="A20" s="25">
        <v>11</v>
      </c>
      <c r="B20" s="79" t="s">
        <v>1534</v>
      </c>
      <c r="C20" s="83"/>
      <c r="D20" s="83"/>
      <c r="E20" s="83"/>
      <c r="F20" s="83"/>
      <c r="G20" s="84"/>
      <c r="H20" s="101">
        <f t="shared" si="0"/>
        <v>0</v>
      </c>
      <c r="I20" s="85">
        <f t="shared" si="1"/>
        <v>0</v>
      </c>
      <c r="J20" s="85"/>
      <c r="K20" s="85"/>
      <c r="L20" s="85"/>
      <c r="M20" s="85"/>
      <c r="N20" s="85"/>
      <c r="O20" s="85"/>
      <c r="P20" s="85">
        <f t="shared" si="2"/>
        <v>0</v>
      </c>
      <c r="Q20" s="85"/>
      <c r="R20" s="85"/>
      <c r="S20" s="85"/>
      <c r="T20" s="85"/>
      <c r="U20" s="85"/>
      <c r="V20" s="85"/>
      <c r="W20" s="85"/>
      <c r="X20" s="85"/>
      <c r="Y20" s="85">
        <f t="shared" si="6"/>
        <v>0</v>
      </c>
      <c r="Z20" s="85"/>
      <c r="AA20" s="85"/>
      <c r="AB20" s="86"/>
      <c r="AC20" s="102"/>
      <c r="AD20" s="83"/>
      <c r="AE20" s="83"/>
      <c r="AF20" s="83"/>
      <c r="AG20" s="87">
        <f t="shared" si="3"/>
        <v>0</v>
      </c>
      <c r="AH20" s="83"/>
      <c r="AI20" s="88"/>
      <c r="AK20" s="265">
        <f t="shared" si="4"/>
        <v>0</v>
      </c>
      <c r="AL20" s="265">
        <f t="shared" si="7"/>
        <v>0</v>
      </c>
      <c r="AM20" s="265">
        <f t="shared" si="8"/>
        <v>0</v>
      </c>
      <c r="AN20" s="265">
        <f t="shared" si="9"/>
        <v>0</v>
      </c>
      <c r="AO20" s="265">
        <f t="shared" si="10"/>
        <v>0</v>
      </c>
      <c r="AP20" s="265">
        <f t="shared" si="5"/>
        <v>0</v>
      </c>
    </row>
    <row r="21" spans="1:42" s="35" customFormat="1">
      <c r="A21" s="25">
        <v>12</v>
      </c>
      <c r="B21" s="79" t="s">
        <v>774</v>
      </c>
      <c r="C21" s="83"/>
      <c r="D21" s="83"/>
      <c r="E21" s="83"/>
      <c r="F21" s="83"/>
      <c r="G21" s="84"/>
      <c r="H21" s="101">
        <f t="shared" si="0"/>
        <v>0</v>
      </c>
      <c r="I21" s="85">
        <f t="shared" si="1"/>
        <v>0</v>
      </c>
      <c r="J21" s="85"/>
      <c r="K21" s="85"/>
      <c r="L21" s="85"/>
      <c r="M21" s="85"/>
      <c r="N21" s="85"/>
      <c r="O21" s="85"/>
      <c r="P21" s="85">
        <f t="shared" si="2"/>
        <v>0</v>
      </c>
      <c r="Q21" s="85"/>
      <c r="R21" s="85"/>
      <c r="S21" s="85"/>
      <c r="T21" s="85"/>
      <c r="U21" s="85"/>
      <c r="V21" s="85"/>
      <c r="W21" s="85"/>
      <c r="X21" s="85"/>
      <c r="Y21" s="85">
        <f t="shared" si="6"/>
        <v>0</v>
      </c>
      <c r="Z21" s="85"/>
      <c r="AA21" s="85"/>
      <c r="AB21" s="86"/>
      <c r="AC21" s="102"/>
      <c r="AD21" s="83"/>
      <c r="AE21" s="83"/>
      <c r="AF21" s="83"/>
      <c r="AG21" s="87">
        <f t="shared" si="3"/>
        <v>0</v>
      </c>
      <c r="AH21" s="83"/>
      <c r="AI21" s="88"/>
      <c r="AK21" s="265">
        <f t="shared" si="4"/>
        <v>0</v>
      </c>
      <c r="AL21" s="265">
        <f t="shared" si="7"/>
        <v>0</v>
      </c>
      <c r="AM21" s="265">
        <f t="shared" si="8"/>
        <v>0</v>
      </c>
      <c r="AN21" s="265">
        <f t="shared" si="9"/>
        <v>0</v>
      </c>
      <c r="AO21" s="265">
        <f t="shared" si="10"/>
        <v>0</v>
      </c>
      <c r="AP21" s="265">
        <f t="shared" si="5"/>
        <v>0</v>
      </c>
    </row>
    <row r="22" spans="1:42" s="35" customFormat="1">
      <c r="A22" s="25">
        <v>13</v>
      </c>
      <c r="B22" s="79" t="s">
        <v>1536</v>
      </c>
      <c r="C22" s="83"/>
      <c r="D22" s="83"/>
      <c r="E22" s="83"/>
      <c r="F22" s="83"/>
      <c r="G22" s="84"/>
      <c r="H22" s="101">
        <f t="shared" si="0"/>
        <v>0</v>
      </c>
      <c r="I22" s="85">
        <f t="shared" si="1"/>
        <v>0</v>
      </c>
      <c r="J22" s="85"/>
      <c r="K22" s="85"/>
      <c r="L22" s="85"/>
      <c r="M22" s="85"/>
      <c r="N22" s="85"/>
      <c r="O22" s="85"/>
      <c r="P22" s="85">
        <f t="shared" si="2"/>
        <v>0</v>
      </c>
      <c r="Q22" s="85"/>
      <c r="R22" s="85"/>
      <c r="S22" s="85"/>
      <c r="T22" s="85"/>
      <c r="U22" s="85"/>
      <c r="V22" s="85"/>
      <c r="W22" s="85"/>
      <c r="X22" s="85"/>
      <c r="Y22" s="85">
        <f t="shared" si="6"/>
        <v>0</v>
      </c>
      <c r="Z22" s="85"/>
      <c r="AA22" s="85"/>
      <c r="AB22" s="86"/>
      <c r="AC22" s="102"/>
      <c r="AD22" s="83"/>
      <c r="AE22" s="83"/>
      <c r="AF22" s="83"/>
      <c r="AG22" s="87">
        <f t="shared" si="3"/>
        <v>0</v>
      </c>
      <c r="AH22" s="83"/>
      <c r="AI22" s="88"/>
      <c r="AK22" s="265">
        <f t="shared" si="4"/>
        <v>0</v>
      </c>
      <c r="AL22" s="265">
        <f t="shared" si="7"/>
        <v>0</v>
      </c>
      <c r="AM22" s="265">
        <f t="shared" si="8"/>
        <v>0</v>
      </c>
      <c r="AN22" s="265">
        <f t="shared" si="9"/>
        <v>0</v>
      </c>
      <c r="AO22" s="265">
        <f t="shared" si="10"/>
        <v>0</v>
      </c>
      <c r="AP22" s="265">
        <f t="shared" si="5"/>
        <v>0</v>
      </c>
    </row>
    <row r="23" spans="1:42" s="35" customFormat="1">
      <c r="A23" s="25">
        <v>14</v>
      </c>
      <c r="B23" s="79" t="s">
        <v>166</v>
      </c>
      <c r="C23" s="83"/>
      <c r="D23" s="83"/>
      <c r="E23" s="83"/>
      <c r="F23" s="83"/>
      <c r="G23" s="84"/>
      <c r="H23" s="101">
        <f t="shared" si="0"/>
        <v>0</v>
      </c>
      <c r="I23" s="85">
        <f t="shared" si="1"/>
        <v>0</v>
      </c>
      <c r="J23" s="85"/>
      <c r="K23" s="85"/>
      <c r="L23" s="85"/>
      <c r="M23" s="85"/>
      <c r="N23" s="85"/>
      <c r="O23" s="85"/>
      <c r="P23" s="85">
        <f t="shared" si="2"/>
        <v>0</v>
      </c>
      <c r="Q23" s="85"/>
      <c r="R23" s="85"/>
      <c r="S23" s="85"/>
      <c r="T23" s="85"/>
      <c r="U23" s="85"/>
      <c r="V23" s="85"/>
      <c r="W23" s="85"/>
      <c r="X23" s="85"/>
      <c r="Y23" s="85">
        <f t="shared" si="6"/>
        <v>0</v>
      </c>
      <c r="Z23" s="85"/>
      <c r="AA23" s="85"/>
      <c r="AB23" s="86"/>
      <c r="AC23" s="102"/>
      <c r="AD23" s="83"/>
      <c r="AE23" s="83"/>
      <c r="AF23" s="83"/>
      <c r="AG23" s="87">
        <f t="shared" si="3"/>
        <v>0</v>
      </c>
      <c r="AH23" s="83"/>
      <c r="AI23" s="88"/>
      <c r="AK23" s="265">
        <f t="shared" si="4"/>
        <v>0</v>
      </c>
      <c r="AL23" s="265">
        <f t="shared" si="7"/>
        <v>0</v>
      </c>
      <c r="AM23" s="265">
        <f t="shared" si="8"/>
        <v>0</v>
      </c>
      <c r="AN23" s="265">
        <f t="shared" si="9"/>
        <v>0</v>
      </c>
      <c r="AO23" s="265">
        <f t="shared" si="10"/>
        <v>0</v>
      </c>
      <c r="AP23" s="265">
        <f t="shared" si="5"/>
        <v>0</v>
      </c>
    </row>
    <row r="24" spans="1:42" s="35" customFormat="1">
      <c r="A24" s="25">
        <v>15</v>
      </c>
      <c r="B24" s="79" t="s">
        <v>775</v>
      </c>
      <c r="C24" s="83"/>
      <c r="D24" s="83"/>
      <c r="E24" s="83"/>
      <c r="F24" s="83"/>
      <c r="G24" s="84"/>
      <c r="H24" s="101">
        <f t="shared" si="0"/>
        <v>0</v>
      </c>
      <c r="I24" s="85">
        <f t="shared" si="1"/>
        <v>0</v>
      </c>
      <c r="J24" s="85"/>
      <c r="K24" s="85"/>
      <c r="L24" s="85"/>
      <c r="M24" s="85"/>
      <c r="N24" s="85"/>
      <c r="O24" s="85"/>
      <c r="P24" s="85">
        <f t="shared" si="2"/>
        <v>0</v>
      </c>
      <c r="Q24" s="85"/>
      <c r="R24" s="85"/>
      <c r="S24" s="85"/>
      <c r="T24" s="85"/>
      <c r="U24" s="85"/>
      <c r="V24" s="85"/>
      <c r="W24" s="85"/>
      <c r="X24" s="85"/>
      <c r="Y24" s="85">
        <f t="shared" si="6"/>
        <v>0</v>
      </c>
      <c r="Z24" s="85"/>
      <c r="AA24" s="85"/>
      <c r="AB24" s="86"/>
      <c r="AC24" s="102"/>
      <c r="AD24" s="83"/>
      <c r="AE24" s="83"/>
      <c r="AF24" s="83"/>
      <c r="AG24" s="87">
        <f t="shared" si="3"/>
        <v>0</v>
      </c>
      <c r="AH24" s="83"/>
      <c r="AI24" s="88"/>
      <c r="AK24" s="265">
        <f t="shared" si="4"/>
        <v>0</v>
      </c>
      <c r="AL24" s="265">
        <f t="shared" si="7"/>
        <v>0</v>
      </c>
      <c r="AM24" s="265">
        <f t="shared" si="8"/>
        <v>0</v>
      </c>
      <c r="AN24" s="265">
        <f t="shared" si="9"/>
        <v>0</v>
      </c>
      <c r="AO24" s="265">
        <f t="shared" si="10"/>
        <v>0</v>
      </c>
      <c r="AP24" s="265">
        <f t="shared" si="5"/>
        <v>0</v>
      </c>
    </row>
    <row r="25" spans="1:42" s="35" customFormat="1" ht="27.75" customHeight="1">
      <c r="A25" s="25">
        <v>16</v>
      </c>
      <c r="B25" s="79" t="s">
        <v>776</v>
      </c>
      <c r="C25" s="83"/>
      <c r="D25" s="83"/>
      <c r="E25" s="83"/>
      <c r="F25" s="83"/>
      <c r="G25" s="84"/>
      <c r="H25" s="101">
        <f t="shared" si="0"/>
        <v>0</v>
      </c>
      <c r="I25" s="85">
        <f t="shared" si="1"/>
        <v>0</v>
      </c>
      <c r="J25" s="85"/>
      <c r="K25" s="85"/>
      <c r="L25" s="85"/>
      <c r="M25" s="85"/>
      <c r="N25" s="85"/>
      <c r="O25" s="85"/>
      <c r="P25" s="85">
        <f t="shared" si="2"/>
        <v>0</v>
      </c>
      <c r="Q25" s="85"/>
      <c r="R25" s="85"/>
      <c r="S25" s="85"/>
      <c r="T25" s="85"/>
      <c r="U25" s="85"/>
      <c r="V25" s="85"/>
      <c r="W25" s="85"/>
      <c r="X25" s="85"/>
      <c r="Y25" s="85">
        <f t="shared" si="6"/>
        <v>0</v>
      </c>
      <c r="Z25" s="85"/>
      <c r="AA25" s="85"/>
      <c r="AB25" s="86"/>
      <c r="AC25" s="102"/>
      <c r="AD25" s="83"/>
      <c r="AE25" s="83"/>
      <c r="AF25" s="83"/>
      <c r="AG25" s="87">
        <f t="shared" si="3"/>
        <v>0</v>
      </c>
      <c r="AH25" s="83"/>
      <c r="AI25" s="88"/>
      <c r="AK25" s="265">
        <f t="shared" si="4"/>
        <v>0</v>
      </c>
      <c r="AL25" s="265">
        <f t="shared" si="7"/>
        <v>0</v>
      </c>
      <c r="AM25" s="265">
        <f t="shared" si="8"/>
        <v>0</v>
      </c>
      <c r="AN25" s="265">
        <f t="shared" si="9"/>
        <v>0</v>
      </c>
      <c r="AO25" s="265">
        <f t="shared" si="10"/>
        <v>0</v>
      </c>
      <c r="AP25" s="265">
        <f t="shared" si="5"/>
        <v>0</v>
      </c>
    </row>
    <row r="26" spans="1:42" s="35" customFormat="1">
      <c r="A26" s="25">
        <v>17</v>
      </c>
      <c r="B26" s="79" t="s">
        <v>777</v>
      </c>
      <c r="C26" s="83"/>
      <c r="D26" s="83"/>
      <c r="E26" s="83"/>
      <c r="F26" s="83"/>
      <c r="G26" s="84"/>
      <c r="H26" s="101">
        <f t="shared" si="0"/>
        <v>0</v>
      </c>
      <c r="I26" s="85">
        <f t="shared" si="1"/>
        <v>0</v>
      </c>
      <c r="J26" s="85"/>
      <c r="K26" s="85"/>
      <c r="L26" s="85"/>
      <c r="M26" s="85"/>
      <c r="N26" s="85"/>
      <c r="O26" s="85"/>
      <c r="P26" s="85">
        <f t="shared" si="2"/>
        <v>0</v>
      </c>
      <c r="Q26" s="85"/>
      <c r="R26" s="85"/>
      <c r="S26" s="85"/>
      <c r="T26" s="85"/>
      <c r="U26" s="85"/>
      <c r="V26" s="85"/>
      <c r="W26" s="85"/>
      <c r="X26" s="85"/>
      <c r="Y26" s="85">
        <f t="shared" si="6"/>
        <v>0</v>
      </c>
      <c r="Z26" s="85"/>
      <c r="AA26" s="85"/>
      <c r="AB26" s="86"/>
      <c r="AC26" s="102"/>
      <c r="AD26" s="83"/>
      <c r="AE26" s="83"/>
      <c r="AF26" s="83"/>
      <c r="AG26" s="87">
        <f t="shared" si="3"/>
        <v>0</v>
      </c>
      <c r="AH26" s="83"/>
      <c r="AI26" s="88"/>
      <c r="AK26" s="265">
        <f t="shared" si="4"/>
        <v>0</v>
      </c>
      <c r="AL26" s="265">
        <f t="shared" si="7"/>
        <v>0</v>
      </c>
      <c r="AM26" s="265">
        <f t="shared" si="8"/>
        <v>0</v>
      </c>
      <c r="AN26" s="265">
        <f t="shared" si="9"/>
        <v>0</v>
      </c>
      <c r="AO26" s="265">
        <f t="shared" si="10"/>
        <v>0</v>
      </c>
      <c r="AP26" s="265">
        <f t="shared" si="5"/>
        <v>0</v>
      </c>
    </row>
    <row r="27" spans="1:42" s="35" customFormat="1">
      <c r="A27" s="25">
        <v>18</v>
      </c>
      <c r="B27" s="79" t="s">
        <v>778</v>
      </c>
      <c r="C27" s="83"/>
      <c r="D27" s="83"/>
      <c r="E27" s="83"/>
      <c r="F27" s="83"/>
      <c r="G27" s="84"/>
      <c r="H27" s="101">
        <f t="shared" si="0"/>
        <v>0</v>
      </c>
      <c r="I27" s="85">
        <f t="shared" si="1"/>
        <v>0</v>
      </c>
      <c r="J27" s="85"/>
      <c r="K27" s="85"/>
      <c r="L27" s="85"/>
      <c r="M27" s="85"/>
      <c r="N27" s="85"/>
      <c r="O27" s="85"/>
      <c r="P27" s="85">
        <f t="shared" si="2"/>
        <v>0</v>
      </c>
      <c r="Q27" s="85"/>
      <c r="R27" s="85"/>
      <c r="S27" s="85"/>
      <c r="T27" s="85"/>
      <c r="U27" s="85"/>
      <c r="V27" s="85"/>
      <c r="W27" s="85"/>
      <c r="X27" s="85"/>
      <c r="Y27" s="85">
        <f t="shared" si="6"/>
        <v>0</v>
      </c>
      <c r="Z27" s="85"/>
      <c r="AA27" s="85"/>
      <c r="AB27" s="86"/>
      <c r="AC27" s="102"/>
      <c r="AD27" s="83"/>
      <c r="AE27" s="83"/>
      <c r="AF27" s="83"/>
      <c r="AG27" s="87">
        <f t="shared" si="3"/>
        <v>0</v>
      </c>
      <c r="AH27" s="83"/>
      <c r="AI27" s="88"/>
      <c r="AK27" s="265">
        <f t="shared" si="4"/>
        <v>0</v>
      </c>
      <c r="AL27" s="265">
        <f t="shared" si="7"/>
        <v>0</v>
      </c>
      <c r="AM27" s="265">
        <f t="shared" si="8"/>
        <v>0</v>
      </c>
      <c r="AN27" s="265">
        <f t="shared" si="9"/>
        <v>0</v>
      </c>
      <c r="AO27" s="265">
        <f t="shared" si="10"/>
        <v>0</v>
      </c>
      <c r="AP27" s="265">
        <f t="shared" si="5"/>
        <v>0</v>
      </c>
    </row>
    <row r="28" spans="1:42" s="35" customFormat="1">
      <c r="A28" s="25">
        <v>19</v>
      </c>
      <c r="B28" s="79" t="s">
        <v>1540</v>
      </c>
      <c r="C28" s="83"/>
      <c r="D28" s="83"/>
      <c r="E28" s="83"/>
      <c r="F28" s="83"/>
      <c r="G28" s="84"/>
      <c r="H28" s="101">
        <f t="shared" si="0"/>
        <v>0</v>
      </c>
      <c r="I28" s="85">
        <f t="shared" si="1"/>
        <v>0</v>
      </c>
      <c r="J28" s="85"/>
      <c r="K28" s="85"/>
      <c r="L28" s="85"/>
      <c r="M28" s="85"/>
      <c r="N28" s="85"/>
      <c r="O28" s="85"/>
      <c r="P28" s="85">
        <f t="shared" si="2"/>
        <v>0</v>
      </c>
      <c r="Q28" s="85"/>
      <c r="R28" s="85"/>
      <c r="S28" s="85"/>
      <c r="T28" s="85"/>
      <c r="U28" s="85"/>
      <c r="V28" s="85"/>
      <c r="W28" s="85"/>
      <c r="X28" s="85"/>
      <c r="Y28" s="85">
        <f t="shared" si="6"/>
        <v>0</v>
      </c>
      <c r="Z28" s="85"/>
      <c r="AA28" s="85"/>
      <c r="AB28" s="86"/>
      <c r="AC28" s="102"/>
      <c r="AD28" s="83"/>
      <c r="AE28" s="83"/>
      <c r="AF28" s="83"/>
      <c r="AG28" s="87">
        <f t="shared" si="3"/>
        <v>0</v>
      </c>
      <c r="AH28" s="83"/>
      <c r="AI28" s="88"/>
      <c r="AK28" s="265">
        <f t="shared" si="4"/>
        <v>0</v>
      </c>
      <c r="AL28" s="265">
        <f t="shared" si="7"/>
        <v>0</v>
      </c>
      <c r="AM28" s="265">
        <f t="shared" si="8"/>
        <v>0</v>
      </c>
      <c r="AN28" s="265">
        <f t="shared" si="9"/>
        <v>0</v>
      </c>
      <c r="AO28" s="265">
        <f t="shared" si="10"/>
        <v>0</v>
      </c>
      <c r="AP28" s="265">
        <f t="shared" si="5"/>
        <v>0</v>
      </c>
    </row>
    <row r="29" spans="1:42" s="35" customFormat="1" ht="42.75" customHeight="1">
      <c r="A29" s="25">
        <v>20</v>
      </c>
      <c r="B29" s="79" t="s">
        <v>779</v>
      </c>
      <c r="C29" s="83"/>
      <c r="D29" s="83"/>
      <c r="E29" s="83"/>
      <c r="F29" s="83"/>
      <c r="G29" s="84" t="s">
        <v>1409</v>
      </c>
      <c r="H29" s="101">
        <f t="shared" si="0"/>
        <v>0</v>
      </c>
      <c r="I29" s="85">
        <f t="shared" si="1"/>
        <v>0</v>
      </c>
      <c r="J29" s="85"/>
      <c r="K29" s="85"/>
      <c r="L29" s="85"/>
      <c r="M29" s="85"/>
      <c r="N29" s="85"/>
      <c r="O29" s="85"/>
      <c r="P29" s="85">
        <f t="shared" si="2"/>
        <v>0</v>
      </c>
      <c r="Q29" s="85"/>
      <c r="R29" s="85"/>
      <c r="S29" s="85"/>
      <c r="T29" s="85"/>
      <c r="U29" s="85"/>
      <c r="V29" s="85"/>
      <c r="W29" s="85"/>
      <c r="X29" s="85"/>
      <c r="Y29" s="85">
        <f t="shared" si="6"/>
        <v>0</v>
      </c>
      <c r="Z29" s="85"/>
      <c r="AA29" s="85"/>
      <c r="AB29" s="86"/>
      <c r="AC29" s="102"/>
      <c r="AD29" s="83"/>
      <c r="AE29" s="83"/>
      <c r="AF29" s="83"/>
      <c r="AG29" s="87">
        <f t="shared" si="3"/>
        <v>0</v>
      </c>
      <c r="AH29" s="83"/>
      <c r="AI29" s="88"/>
      <c r="AK29" s="265">
        <f t="shared" si="4"/>
        <v>0</v>
      </c>
      <c r="AL29" s="265" t="e">
        <f t="shared" si="7"/>
        <v>#VALUE!</v>
      </c>
      <c r="AM29" s="265">
        <f t="shared" si="8"/>
        <v>0</v>
      </c>
      <c r="AN29" s="265">
        <f t="shared" si="9"/>
        <v>0</v>
      </c>
      <c r="AO29" s="265">
        <f t="shared" si="10"/>
        <v>0</v>
      </c>
      <c r="AP29" s="265">
        <f t="shared" si="5"/>
        <v>0</v>
      </c>
    </row>
    <row r="30" spans="1:42" s="35" customFormat="1" ht="27.75" customHeight="1">
      <c r="A30" s="25">
        <v>21</v>
      </c>
      <c r="B30" s="90" t="s">
        <v>780</v>
      </c>
      <c r="C30" s="83"/>
      <c r="D30" s="83"/>
      <c r="E30" s="83"/>
      <c r="F30" s="83"/>
      <c r="G30" s="84" t="s">
        <v>1409</v>
      </c>
      <c r="H30" s="101">
        <f t="shared" si="0"/>
        <v>0</v>
      </c>
      <c r="I30" s="85">
        <f t="shared" si="1"/>
        <v>0</v>
      </c>
      <c r="J30" s="85"/>
      <c r="K30" s="85"/>
      <c r="L30" s="85"/>
      <c r="M30" s="85"/>
      <c r="N30" s="85"/>
      <c r="O30" s="85"/>
      <c r="P30" s="85">
        <f t="shared" si="2"/>
        <v>0</v>
      </c>
      <c r="Q30" s="85"/>
      <c r="R30" s="85"/>
      <c r="S30" s="85"/>
      <c r="T30" s="85"/>
      <c r="U30" s="85"/>
      <c r="V30" s="85"/>
      <c r="W30" s="85"/>
      <c r="X30" s="85"/>
      <c r="Y30" s="85">
        <f t="shared" si="6"/>
        <v>0</v>
      </c>
      <c r="Z30" s="85"/>
      <c r="AA30" s="85"/>
      <c r="AB30" s="86"/>
      <c r="AC30" s="102"/>
      <c r="AD30" s="83"/>
      <c r="AE30" s="83"/>
      <c r="AF30" s="83"/>
      <c r="AG30" s="87">
        <f t="shared" si="3"/>
        <v>0</v>
      </c>
      <c r="AH30" s="83"/>
      <c r="AI30" s="88"/>
      <c r="AK30" s="265">
        <f t="shared" si="4"/>
        <v>0</v>
      </c>
      <c r="AL30" s="265" t="e">
        <f t="shared" si="7"/>
        <v>#VALUE!</v>
      </c>
      <c r="AM30" s="265">
        <f t="shared" si="8"/>
        <v>0</v>
      </c>
      <c r="AN30" s="265">
        <f t="shared" si="9"/>
        <v>0</v>
      </c>
      <c r="AO30" s="265">
        <f t="shared" si="10"/>
        <v>0</v>
      </c>
      <c r="AP30" s="265">
        <f t="shared" si="5"/>
        <v>0</v>
      </c>
    </row>
    <row r="31" spans="1:42" s="35" customFormat="1" ht="28.5" customHeight="1">
      <c r="A31" s="25">
        <v>22</v>
      </c>
      <c r="B31" s="90" t="s">
        <v>1538</v>
      </c>
      <c r="C31" s="83"/>
      <c r="D31" s="83"/>
      <c r="E31" s="83"/>
      <c r="F31" s="83"/>
      <c r="G31" s="84"/>
      <c r="H31" s="101">
        <f t="shared" si="0"/>
        <v>0</v>
      </c>
      <c r="I31" s="85">
        <f t="shared" si="1"/>
        <v>0</v>
      </c>
      <c r="J31" s="85"/>
      <c r="K31" s="85"/>
      <c r="L31" s="85"/>
      <c r="M31" s="85"/>
      <c r="N31" s="85"/>
      <c r="O31" s="85"/>
      <c r="P31" s="85">
        <f t="shared" si="2"/>
        <v>0</v>
      </c>
      <c r="Q31" s="85"/>
      <c r="R31" s="85"/>
      <c r="S31" s="85"/>
      <c r="T31" s="85"/>
      <c r="U31" s="85"/>
      <c r="V31" s="85"/>
      <c r="W31" s="85"/>
      <c r="X31" s="85"/>
      <c r="Y31" s="85">
        <f t="shared" si="6"/>
        <v>0</v>
      </c>
      <c r="Z31" s="85"/>
      <c r="AA31" s="85"/>
      <c r="AB31" s="86"/>
      <c r="AC31" s="102"/>
      <c r="AD31" s="83"/>
      <c r="AE31" s="83"/>
      <c r="AF31" s="83"/>
      <c r="AG31" s="87">
        <f t="shared" si="3"/>
        <v>0</v>
      </c>
      <c r="AH31" s="83"/>
      <c r="AI31" s="88"/>
      <c r="AK31" s="265">
        <f t="shared" si="4"/>
        <v>0</v>
      </c>
      <c r="AL31" s="265">
        <f t="shared" si="7"/>
        <v>0</v>
      </c>
      <c r="AM31" s="265">
        <f t="shared" si="8"/>
        <v>0</v>
      </c>
      <c r="AN31" s="265">
        <f t="shared" si="9"/>
        <v>0</v>
      </c>
      <c r="AO31" s="265">
        <f t="shared" si="10"/>
        <v>0</v>
      </c>
      <c r="AP31" s="265">
        <f t="shared" si="5"/>
        <v>0</v>
      </c>
    </row>
    <row r="32" spans="1:42" s="35" customFormat="1" ht="29.25" customHeight="1">
      <c r="A32" s="25">
        <v>23</v>
      </c>
      <c r="B32" s="90" t="s">
        <v>1539</v>
      </c>
      <c r="C32" s="83"/>
      <c r="D32" s="83"/>
      <c r="E32" s="83"/>
      <c r="F32" s="83"/>
      <c r="G32" s="84"/>
      <c r="H32" s="101">
        <f t="shared" si="0"/>
        <v>0</v>
      </c>
      <c r="I32" s="85">
        <f t="shared" si="1"/>
        <v>0</v>
      </c>
      <c r="J32" s="85"/>
      <c r="K32" s="85"/>
      <c r="L32" s="85"/>
      <c r="M32" s="85"/>
      <c r="N32" s="85"/>
      <c r="O32" s="85"/>
      <c r="P32" s="85">
        <f t="shared" si="2"/>
        <v>0</v>
      </c>
      <c r="Q32" s="85"/>
      <c r="R32" s="85"/>
      <c r="S32" s="85"/>
      <c r="T32" s="85"/>
      <c r="U32" s="85"/>
      <c r="V32" s="85"/>
      <c r="W32" s="85"/>
      <c r="X32" s="85"/>
      <c r="Y32" s="85">
        <f t="shared" si="6"/>
        <v>0</v>
      </c>
      <c r="Z32" s="85"/>
      <c r="AA32" s="85"/>
      <c r="AB32" s="86"/>
      <c r="AC32" s="102"/>
      <c r="AD32" s="83"/>
      <c r="AE32" s="83"/>
      <c r="AF32" s="83"/>
      <c r="AG32" s="87">
        <f t="shared" si="3"/>
        <v>0</v>
      </c>
      <c r="AH32" s="83"/>
      <c r="AI32" s="88"/>
      <c r="AK32" s="265">
        <f t="shared" si="4"/>
        <v>0</v>
      </c>
      <c r="AL32" s="265">
        <f t="shared" si="7"/>
        <v>0</v>
      </c>
      <c r="AM32" s="265">
        <f t="shared" si="8"/>
        <v>0</v>
      </c>
      <c r="AN32" s="265">
        <f t="shared" si="9"/>
        <v>0</v>
      </c>
      <c r="AO32" s="265">
        <f t="shared" si="10"/>
        <v>0</v>
      </c>
      <c r="AP32" s="265">
        <f t="shared" si="5"/>
        <v>0</v>
      </c>
    </row>
    <row r="33" spans="1:42" s="35" customFormat="1" ht="20.25" customHeight="1">
      <c r="A33" s="25">
        <v>24</v>
      </c>
      <c r="B33" s="90" t="s">
        <v>781</v>
      </c>
      <c r="C33" s="83"/>
      <c r="D33" s="83"/>
      <c r="E33" s="83"/>
      <c r="F33" s="83"/>
      <c r="G33" s="84" t="s">
        <v>1409</v>
      </c>
      <c r="H33" s="101">
        <f t="shared" si="0"/>
        <v>0</v>
      </c>
      <c r="I33" s="85">
        <f t="shared" si="1"/>
        <v>0</v>
      </c>
      <c r="J33" s="85"/>
      <c r="K33" s="85"/>
      <c r="L33" s="85"/>
      <c r="M33" s="85"/>
      <c r="N33" s="85"/>
      <c r="O33" s="85"/>
      <c r="P33" s="85">
        <f t="shared" si="2"/>
        <v>0</v>
      </c>
      <c r="Q33" s="85"/>
      <c r="R33" s="85"/>
      <c r="S33" s="85"/>
      <c r="T33" s="85"/>
      <c r="U33" s="85"/>
      <c r="V33" s="85"/>
      <c r="W33" s="85"/>
      <c r="X33" s="85"/>
      <c r="Y33" s="85">
        <f t="shared" si="6"/>
        <v>0</v>
      </c>
      <c r="Z33" s="85"/>
      <c r="AA33" s="85"/>
      <c r="AB33" s="86"/>
      <c r="AC33" s="102"/>
      <c r="AD33" s="83"/>
      <c r="AE33" s="83"/>
      <c r="AF33" s="83"/>
      <c r="AG33" s="87">
        <f t="shared" si="3"/>
        <v>0</v>
      </c>
      <c r="AH33" s="83"/>
      <c r="AI33" s="88"/>
      <c r="AK33" s="265">
        <f t="shared" si="4"/>
        <v>0</v>
      </c>
      <c r="AL33" s="265" t="e">
        <f t="shared" si="7"/>
        <v>#VALUE!</v>
      </c>
      <c r="AM33" s="265">
        <f t="shared" si="8"/>
        <v>0</v>
      </c>
      <c r="AN33" s="265">
        <f t="shared" si="9"/>
        <v>0</v>
      </c>
      <c r="AO33" s="265">
        <f t="shared" si="10"/>
        <v>0</v>
      </c>
      <c r="AP33" s="265">
        <f t="shared" si="5"/>
        <v>0</v>
      </c>
    </row>
    <row r="34" spans="1:42" s="35" customFormat="1" ht="20.25" customHeight="1">
      <c r="A34" s="25">
        <v>25</v>
      </c>
      <c r="B34" s="90" t="s">
        <v>715</v>
      </c>
      <c r="C34" s="83"/>
      <c r="D34" s="83"/>
      <c r="E34" s="83"/>
      <c r="F34" s="83"/>
      <c r="G34" s="84"/>
      <c r="H34" s="101">
        <f t="shared" si="0"/>
        <v>0</v>
      </c>
      <c r="I34" s="85">
        <f t="shared" si="1"/>
        <v>0</v>
      </c>
      <c r="J34" s="85"/>
      <c r="K34" s="85"/>
      <c r="L34" s="85"/>
      <c r="M34" s="85"/>
      <c r="N34" s="85"/>
      <c r="O34" s="85"/>
      <c r="P34" s="85">
        <f t="shared" si="2"/>
        <v>0</v>
      </c>
      <c r="Q34" s="85"/>
      <c r="R34" s="85"/>
      <c r="S34" s="85"/>
      <c r="T34" s="85"/>
      <c r="U34" s="85"/>
      <c r="V34" s="85"/>
      <c r="W34" s="85"/>
      <c r="X34" s="85"/>
      <c r="Y34" s="85">
        <f t="shared" si="6"/>
        <v>0</v>
      </c>
      <c r="Z34" s="85"/>
      <c r="AA34" s="85"/>
      <c r="AB34" s="86"/>
      <c r="AC34" s="102"/>
      <c r="AD34" s="83"/>
      <c r="AE34" s="83"/>
      <c r="AF34" s="83"/>
      <c r="AG34" s="87">
        <f t="shared" si="3"/>
        <v>0</v>
      </c>
      <c r="AH34" s="83"/>
      <c r="AI34" s="88"/>
      <c r="AK34" s="265">
        <f t="shared" si="4"/>
        <v>0</v>
      </c>
      <c r="AL34" s="265">
        <f t="shared" si="7"/>
        <v>0</v>
      </c>
      <c r="AM34" s="265">
        <f t="shared" si="8"/>
        <v>0</v>
      </c>
      <c r="AN34" s="265">
        <f t="shared" si="9"/>
        <v>0</v>
      </c>
      <c r="AO34" s="265">
        <f t="shared" si="10"/>
        <v>0</v>
      </c>
      <c r="AP34" s="265">
        <f t="shared" si="5"/>
        <v>0</v>
      </c>
    </row>
    <row r="35" spans="1:42" s="35" customFormat="1" ht="24" customHeight="1">
      <c r="A35" s="25">
        <v>26</v>
      </c>
      <c r="B35" s="91" t="s">
        <v>716</v>
      </c>
      <c r="C35" s="87">
        <f>C36+C37+C33+C34+C30+C29+C17</f>
        <v>0</v>
      </c>
      <c r="D35" s="87">
        <f>D36+D37+D33+D34+D30+D29+D17</f>
        <v>0</v>
      </c>
      <c r="E35" s="87">
        <f>E36+E37+E33+E34+E30+E29+E17</f>
        <v>0</v>
      </c>
      <c r="F35" s="87">
        <f>F36+F37+F33+F34+F30+F29+F17</f>
        <v>0</v>
      </c>
      <c r="G35" s="87">
        <f>G36+G37+G34+G17</f>
        <v>0</v>
      </c>
      <c r="H35" s="103" t="s">
        <v>782</v>
      </c>
      <c r="I35" s="103" t="s">
        <v>782</v>
      </c>
      <c r="J35" s="103" t="s">
        <v>782</v>
      </c>
      <c r="K35" s="103" t="s">
        <v>782</v>
      </c>
      <c r="L35" s="103" t="s">
        <v>782</v>
      </c>
      <c r="M35" s="103" t="s">
        <v>782</v>
      </c>
      <c r="N35" s="103" t="s">
        <v>782</v>
      </c>
      <c r="O35" s="103" t="s">
        <v>782</v>
      </c>
      <c r="P35" s="103" t="s">
        <v>782</v>
      </c>
      <c r="Q35" s="103" t="s">
        <v>782</v>
      </c>
      <c r="R35" s="103" t="s">
        <v>782</v>
      </c>
      <c r="S35" s="103" t="s">
        <v>782</v>
      </c>
      <c r="T35" s="103" t="s">
        <v>782</v>
      </c>
      <c r="U35" s="103" t="s">
        <v>782</v>
      </c>
      <c r="V35" s="103" t="s">
        <v>782</v>
      </c>
      <c r="W35" s="103" t="s">
        <v>782</v>
      </c>
      <c r="X35" s="103" t="s">
        <v>782</v>
      </c>
      <c r="Y35" s="103" t="s">
        <v>782</v>
      </c>
      <c r="Z35" s="103" t="s">
        <v>782</v>
      </c>
      <c r="AA35" s="103" t="s">
        <v>782</v>
      </c>
      <c r="AB35" s="92" t="s">
        <v>782</v>
      </c>
      <c r="AC35" s="87">
        <f>AC36+AC37+AC33+AC34+AC30+AC29+AC17</f>
        <v>0</v>
      </c>
      <c r="AD35" s="87">
        <f>AD36+AD37+AD33+AD34+AD30+AD29+AD17</f>
        <v>0</v>
      </c>
      <c r="AE35" s="87">
        <f>AE36+AE37+AE33+AE34+AE30+AE29+AE17</f>
        <v>0</v>
      </c>
      <c r="AF35" s="87">
        <f>AF36+AF37+AF33+AF34+AF30+AF29+AF17</f>
        <v>0</v>
      </c>
      <c r="AG35" s="87">
        <f t="shared" si="3"/>
        <v>0</v>
      </c>
      <c r="AH35" s="87">
        <f>AH36+AH37+AH33+AH34+AH30+AH29+AH17</f>
        <v>0</v>
      </c>
      <c r="AI35" s="87">
        <f>AI36+AI37+AI33+AI34+AI30+AI29+AI17</f>
        <v>0</v>
      </c>
      <c r="AK35" s="265">
        <f t="shared" si="4"/>
        <v>0</v>
      </c>
      <c r="AL35" s="265">
        <f t="shared" si="7"/>
        <v>0</v>
      </c>
      <c r="AM35" s="265">
        <f t="shared" si="8"/>
        <v>0</v>
      </c>
      <c r="AN35" s="265">
        <f t="shared" si="9"/>
        <v>0</v>
      </c>
      <c r="AO35" s="265">
        <f t="shared" si="10"/>
        <v>0</v>
      </c>
      <c r="AP35" s="265">
        <f t="shared" si="5"/>
        <v>0</v>
      </c>
    </row>
    <row r="36" spans="1:42" s="35" customFormat="1">
      <c r="A36" s="25">
        <v>27</v>
      </c>
      <c r="B36" s="91" t="s">
        <v>783</v>
      </c>
      <c r="C36" s="87">
        <f>C10+C12+C13+C14+C16+C18+C19+C20+C22+C23+C24+C25+C26+C27+C28+C31</f>
        <v>0</v>
      </c>
      <c r="D36" s="87">
        <f>D10+D12+D13+D14+D16+D18+D19+D20+D22+D23+D24+D25+D26+D27+D28+D31</f>
        <v>0</v>
      </c>
      <c r="E36" s="87">
        <f>E10+E12+E13+E14+E16+E18+E19+E20+E22+E23+E24+E25+E26+E27+E28+E31</f>
        <v>0</v>
      </c>
      <c r="F36" s="87">
        <f>F10+F12+F13+F14+F16+F18+F19+F20+F22+F23+F24+F25+F26+F27+F28+F31</f>
        <v>0</v>
      </c>
      <c r="G36" s="87">
        <f>G10+G12+G13+G14+G16+G18+G19+G20+G22+G23+G24+G25+G26+G27+G28+G31</f>
        <v>0</v>
      </c>
      <c r="H36" s="103" t="s">
        <v>782</v>
      </c>
      <c r="I36" s="103" t="s">
        <v>782</v>
      </c>
      <c r="J36" s="103" t="s">
        <v>782</v>
      </c>
      <c r="K36" s="103" t="s">
        <v>782</v>
      </c>
      <c r="L36" s="103" t="s">
        <v>782</v>
      </c>
      <c r="M36" s="103" t="s">
        <v>782</v>
      </c>
      <c r="N36" s="103" t="s">
        <v>782</v>
      </c>
      <c r="O36" s="103" t="s">
        <v>782</v>
      </c>
      <c r="P36" s="103" t="s">
        <v>782</v>
      </c>
      <c r="Q36" s="103" t="s">
        <v>782</v>
      </c>
      <c r="R36" s="103" t="s">
        <v>782</v>
      </c>
      <c r="S36" s="103" t="s">
        <v>782</v>
      </c>
      <c r="T36" s="103" t="s">
        <v>782</v>
      </c>
      <c r="U36" s="103" t="s">
        <v>782</v>
      </c>
      <c r="V36" s="103" t="s">
        <v>782</v>
      </c>
      <c r="W36" s="103" t="s">
        <v>782</v>
      </c>
      <c r="X36" s="103" t="s">
        <v>782</v>
      </c>
      <c r="Y36" s="103" t="s">
        <v>782</v>
      </c>
      <c r="Z36" s="103" t="s">
        <v>782</v>
      </c>
      <c r="AA36" s="103" t="s">
        <v>782</v>
      </c>
      <c r="AB36" s="92" t="s">
        <v>782</v>
      </c>
      <c r="AC36" s="87">
        <f t="shared" ref="AC36:AI36" si="11">AC10+AC12+AC13+AC14+AC16+AC18+AC19+AC20+AC22+AC23+AC24+AC25+AC26+AC27+AC28+AC31</f>
        <v>0</v>
      </c>
      <c r="AD36" s="87">
        <f t="shared" si="11"/>
        <v>0</v>
      </c>
      <c r="AE36" s="87">
        <f t="shared" si="11"/>
        <v>0</v>
      </c>
      <c r="AF36" s="87">
        <f t="shared" si="11"/>
        <v>0</v>
      </c>
      <c r="AG36" s="87">
        <f t="shared" si="3"/>
        <v>0</v>
      </c>
      <c r="AH36" s="87">
        <f t="shared" si="11"/>
        <v>0</v>
      </c>
      <c r="AI36" s="87">
        <f t="shared" si="11"/>
        <v>0</v>
      </c>
      <c r="AK36" s="265">
        <f t="shared" si="4"/>
        <v>0</v>
      </c>
      <c r="AL36" s="265">
        <f t="shared" si="7"/>
        <v>0</v>
      </c>
      <c r="AM36" s="265">
        <f t="shared" si="8"/>
        <v>0</v>
      </c>
      <c r="AN36" s="265">
        <f t="shared" si="9"/>
        <v>0</v>
      </c>
      <c r="AO36" s="265">
        <f t="shared" si="10"/>
        <v>0</v>
      </c>
      <c r="AP36" s="265">
        <f t="shared" si="5"/>
        <v>0</v>
      </c>
    </row>
    <row r="37" spans="1:42" s="35" customFormat="1">
      <c r="A37" s="25">
        <v>28</v>
      </c>
      <c r="B37" s="93" t="s">
        <v>784</v>
      </c>
      <c r="C37" s="94">
        <f>C11+C15+C21+C32</f>
        <v>0</v>
      </c>
      <c r="D37" s="94">
        <f>D11+D15+D21+D32</f>
        <v>0</v>
      </c>
      <c r="E37" s="94">
        <f>E11+E15+E21+E32</f>
        <v>0</v>
      </c>
      <c r="F37" s="94">
        <f>F11+F15+F21+F32</f>
        <v>0</v>
      </c>
      <c r="G37" s="95">
        <f>G11+G15+G21+G32</f>
        <v>0</v>
      </c>
      <c r="H37" s="103" t="s">
        <v>782</v>
      </c>
      <c r="I37" s="103" t="s">
        <v>782</v>
      </c>
      <c r="J37" s="103" t="s">
        <v>782</v>
      </c>
      <c r="K37" s="103" t="s">
        <v>782</v>
      </c>
      <c r="L37" s="103" t="s">
        <v>782</v>
      </c>
      <c r="M37" s="103" t="s">
        <v>782</v>
      </c>
      <c r="N37" s="103" t="s">
        <v>782</v>
      </c>
      <c r="O37" s="103" t="s">
        <v>782</v>
      </c>
      <c r="P37" s="103" t="s">
        <v>782</v>
      </c>
      <c r="Q37" s="103" t="s">
        <v>782</v>
      </c>
      <c r="R37" s="103" t="s">
        <v>782</v>
      </c>
      <c r="S37" s="103" t="s">
        <v>782</v>
      </c>
      <c r="T37" s="103" t="s">
        <v>782</v>
      </c>
      <c r="U37" s="103" t="s">
        <v>782</v>
      </c>
      <c r="V37" s="103" t="s">
        <v>782</v>
      </c>
      <c r="W37" s="103" t="s">
        <v>782</v>
      </c>
      <c r="X37" s="103" t="s">
        <v>782</v>
      </c>
      <c r="Y37" s="103" t="s">
        <v>782</v>
      </c>
      <c r="Z37" s="103" t="s">
        <v>782</v>
      </c>
      <c r="AA37" s="103" t="s">
        <v>782</v>
      </c>
      <c r="AB37" s="92" t="s">
        <v>782</v>
      </c>
      <c r="AC37" s="104">
        <f>AC11+AC15+AC21+AC32</f>
        <v>0</v>
      </c>
      <c r="AD37" s="94">
        <f>AD11+AD15+AD21+AD32</f>
        <v>0</v>
      </c>
      <c r="AE37" s="94">
        <f>AE11+AE15+AE21+AE32</f>
        <v>0</v>
      </c>
      <c r="AF37" s="94">
        <f>AF11+AF15+AF21+AF32</f>
        <v>0</v>
      </c>
      <c r="AG37" s="87">
        <f t="shared" si="3"/>
        <v>0</v>
      </c>
      <c r="AH37" s="94">
        <f>AH11+AH15+AH21+AH32</f>
        <v>0</v>
      </c>
      <c r="AI37" s="94">
        <f>AI11+AI15+AI21+AI32</f>
        <v>0</v>
      </c>
      <c r="AK37" s="265">
        <f t="shared" si="4"/>
        <v>0</v>
      </c>
      <c r="AL37" s="265">
        <f t="shared" si="7"/>
        <v>0</v>
      </c>
      <c r="AM37" s="265">
        <f t="shared" si="8"/>
        <v>0</v>
      </c>
      <c r="AN37" s="265">
        <f t="shared" si="9"/>
        <v>0</v>
      </c>
      <c r="AO37" s="265">
        <f t="shared" si="10"/>
        <v>0</v>
      </c>
      <c r="AP37" s="265">
        <f t="shared" si="5"/>
        <v>0</v>
      </c>
    </row>
    <row r="38" spans="1:42" s="35" customFormat="1">
      <c r="A38" s="877"/>
      <c r="B38" s="878"/>
      <c r="C38" s="879"/>
      <c r="D38" s="879"/>
      <c r="E38" s="879"/>
      <c r="F38" s="879"/>
      <c r="G38" s="879"/>
      <c r="H38" s="880"/>
      <c r="I38" s="880"/>
      <c r="J38" s="880"/>
      <c r="K38" s="880"/>
      <c r="L38" s="880"/>
      <c r="M38" s="880"/>
      <c r="N38" s="880"/>
      <c r="O38" s="880"/>
      <c r="P38" s="880"/>
      <c r="Q38" s="880"/>
      <c r="R38" s="880"/>
      <c r="S38" s="880"/>
      <c r="T38" s="880"/>
      <c r="U38" s="880"/>
      <c r="V38" s="880"/>
      <c r="W38" s="880"/>
      <c r="X38" s="880"/>
      <c r="Y38" s="880"/>
      <c r="Z38" s="880"/>
      <c r="AA38" s="880"/>
      <c r="AB38" s="880"/>
      <c r="AC38" s="879"/>
      <c r="AD38" s="879"/>
      <c r="AE38" s="879"/>
      <c r="AF38" s="879"/>
      <c r="AG38" s="880"/>
      <c r="AH38" s="879"/>
      <c r="AI38" s="879"/>
      <c r="AK38" s="265"/>
      <c r="AL38" s="265"/>
      <c r="AM38" s="265"/>
      <c r="AN38" s="265"/>
      <c r="AO38" s="265"/>
      <c r="AP38" s="265"/>
    </row>
    <row r="39" spans="1:42" s="35" customFormat="1" ht="78" customHeight="1">
      <c r="A39" s="876">
        <v>29</v>
      </c>
      <c r="B39" s="79" t="s">
        <v>5133</v>
      </c>
      <c r="C39" s="83"/>
      <c r="D39" s="83"/>
      <c r="E39" s="83"/>
      <c r="F39" s="83"/>
      <c r="G39" s="84"/>
      <c r="H39" s="101">
        <f t="shared" ref="H39" si="12">I39+P39+Y39</f>
        <v>0</v>
      </c>
      <c r="I39" s="85">
        <f t="shared" ref="I39" si="13">SUM(J39:O39)</f>
        <v>0</v>
      </c>
      <c r="J39" s="85"/>
      <c r="K39" s="85"/>
      <c r="L39" s="85"/>
      <c r="M39" s="85"/>
      <c r="N39" s="85"/>
      <c r="O39" s="85"/>
      <c r="P39" s="85">
        <f t="shared" ref="P39" si="14">SUM(Q39:X39)</f>
        <v>0</v>
      </c>
      <c r="Q39" s="85"/>
      <c r="R39" s="85"/>
      <c r="S39" s="85"/>
      <c r="T39" s="85"/>
      <c r="U39" s="85"/>
      <c r="V39" s="85"/>
      <c r="W39" s="85"/>
      <c r="X39" s="85"/>
      <c r="Y39" s="85">
        <f t="shared" ref="Y39" si="15">SUM(Z39:AB39)</f>
        <v>0</v>
      </c>
      <c r="Z39" s="85"/>
      <c r="AA39" s="85"/>
      <c r="AB39" s="86"/>
      <c r="AC39" s="102"/>
      <c r="AD39" s="83"/>
      <c r="AE39" s="83"/>
      <c r="AF39" s="83"/>
      <c r="AG39" s="87">
        <f t="shared" ref="AG39" si="16">AE39+AD39+AC39</f>
        <v>0</v>
      </c>
      <c r="AH39" s="83"/>
      <c r="AI39" s="88"/>
      <c r="AK39" s="265"/>
      <c r="AL39" s="265"/>
      <c r="AM39" s="265"/>
      <c r="AN39" s="265"/>
      <c r="AO39" s="265"/>
      <c r="AP39" s="265"/>
    </row>
    <row r="40" spans="1:42" ht="12.75" customHeight="1">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row>
    <row r="41" spans="1:42" ht="12.75" customHeight="1">
      <c r="B41" s="22" t="s">
        <v>139</v>
      </c>
      <c r="C41" s="12"/>
      <c r="D41" s="12"/>
      <c r="E41" s="12"/>
      <c r="F41" s="12"/>
      <c r="G41" s="12"/>
      <c r="H41" s="12"/>
      <c r="I41" s="12"/>
      <c r="J41" s="12"/>
      <c r="K41" s="12"/>
      <c r="L41" s="12"/>
      <c r="M41" s="12"/>
      <c r="N41" s="12"/>
      <c r="O41" s="12"/>
      <c r="P41" s="97"/>
      <c r="Q41" s="97"/>
      <c r="R41" s="97"/>
      <c r="S41" s="97"/>
      <c r="T41" s="97"/>
      <c r="U41" s="97"/>
      <c r="V41" s="97"/>
      <c r="W41" s="97"/>
      <c r="X41" s="97"/>
      <c r="Y41" s="97"/>
      <c r="Z41" s="97"/>
      <c r="AA41" s="97"/>
      <c r="AB41" s="97"/>
      <c r="AC41" s="97"/>
      <c r="AD41" s="97"/>
      <c r="AE41" s="97"/>
      <c r="AF41" s="97"/>
      <c r="AG41" s="97"/>
    </row>
    <row r="42" spans="1:42" ht="15.6">
      <c r="B42" s="22" t="s">
        <v>140</v>
      </c>
      <c r="C42" s="12"/>
      <c r="D42" s="12"/>
      <c r="E42" s="12"/>
      <c r="F42" s="12"/>
      <c r="G42" s="12"/>
      <c r="H42" s="12"/>
      <c r="I42" s="12"/>
      <c r="J42" s="12"/>
      <c r="K42" s="12"/>
      <c r="L42" s="12"/>
      <c r="M42" s="12"/>
      <c r="N42" s="12"/>
      <c r="O42" s="12"/>
      <c r="P42" s="97"/>
      <c r="Q42" s="97"/>
      <c r="R42" s="97"/>
      <c r="S42" s="97"/>
      <c r="T42" s="97"/>
      <c r="U42" s="97"/>
      <c r="V42" s="97"/>
      <c r="W42" s="97"/>
      <c r="X42" s="97"/>
      <c r="Y42" s="97"/>
      <c r="Z42" s="97"/>
      <c r="AA42" s="97"/>
      <c r="AB42" s="97"/>
      <c r="AC42" s="97"/>
      <c r="AD42" s="97"/>
      <c r="AE42" s="97"/>
      <c r="AF42" s="97"/>
      <c r="AG42" s="97"/>
    </row>
    <row r="43" spans="1:42" ht="15.6">
      <c r="B43" s="22"/>
      <c r="C43" s="14"/>
      <c r="D43" s="14"/>
    </row>
    <row r="44" spans="1:42" ht="18.75" customHeight="1">
      <c r="B44" s="22" t="s">
        <v>1401</v>
      </c>
      <c r="C44" s="13"/>
      <c r="D44" s="13"/>
      <c r="E44" s="13"/>
      <c r="F44" s="13"/>
      <c r="G44" s="13"/>
      <c r="H44" s="13"/>
      <c r="I44" s="98"/>
      <c r="J44" s="98"/>
      <c r="K44" s="98"/>
      <c r="L44" s="98"/>
      <c r="M44" s="98"/>
      <c r="N44" s="98"/>
      <c r="O44" s="98"/>
    </row>
    <row r="45" spans="1:42" ht="21" customHeight="1">
      <c r="B45" s="29" t="s">
        <v>1402</v>
      </c>
      <c r="C45" s="13"/>
      <c r="D45" s="13"/>
      <c r="E45" s="13"/>
      <c r="F45" s="13"/>
      <c r="G45" s="13"/>
      <c r="H45" s="13"/>
      <c r="I45" s="98"/>
      <c r="J45" s="98"/>
      <c r="K45" s="98"/>
      <c r="L45" s="98"/>
      <c r="M45" s="98"/>
      <c r="N45" s="98"/>
      <c r="O45" s="98"/>
    </row>
    <row r="46" spans="1:42" ht="15.6">
      <c r="C46" s="14"/>
      <c r="D46" s="14"/>
      <c r="E46" s="14"/>
      <c r="F46" s="14"/>
      <c r="G46" s="14"/>
      <c r="H46" s="14"/>
      <c r="I46" s="98"/>
      <c r="J46" s="98"/>
      <c r="K46" s="98"/>
      <c r="L46" s="98"/>
      <c r="M46" s="98"/>
      <c r="N46" s="98"/>
      <c r="O46" s="98"/>
    </row>
    <row r="47" spans="1:42" ht="21.75" customHeight="1">
      <c r="B47" s="34"/>
      <c r="C47" s="98"/>
      <c r="D47" s="98"/>
      <c r="E47" s="98"/>
      <c r="F47" s="98"/>
      <c r="G47" s="98"/>
      <c r="H47" s="98"/>
      <c r="I47" s="98"/>
      <c r="J47" s="98"/>
      <c r="K47" s="98"/>
      <c r="L47" s="98"/>
      <c r="M47" s="98"/>
      <c r="N47" s="98"/>
      <c r="O47" s="98"/>
    </row>
    <row r="48" spans="1:42" s="35" customFormat="1" ht="15.6">
      <c r="B48" s="34"/>
      <c r="C48" s="98"/>
      <c r="D48" s="98"/>
      <c r="E48" s="98"/>
      <c r="F48" s="98"/>
      <c r="G48" s="98"/>
      <c r="H48" s="98"/>
      <c r="I48" s="98"/>
      <c r="J48" s="98"/>
      <c r="K48" s="98"/>
      <c r="L48" s="98"/>
      <c r="M48" s="98"/>
      <c r="N48" s="98"/>
      <c r="O48" s="98"/>
      <c r="AI48"/>
    </row>
    <row r="49" spans="2:35" s="35" customFormat="1">
      <c r="B49" s="32"/>
      <c r="AI49"/>
    </row>
  </sheetData>
  <mergeCells count="25">
    <mergeCell ref="AK8:AP8"/>
    <mergeCell ref="H6:AB6"/>
    <mergeCell ref="AC6:AH6"/>
    <mergeCell ref="AI6:AI8"/>
    <mergeCell ref="AD7:AD8"/>
    <mergeCell ref="H7:H8"/>
    <mergeCell ref="I7:O7"/>
    <mergeCell ref="P7:X7"/>
    <mergeCell ref="Y7:AB7"/>
    <mergeCell ref="AC7:AC8"/>
    <mergeCell ref="AE7:AE8"/>
    <mergeCell ref="AG5:AH5"/>
    <mergeCell ref="F6:G6"/>
    <mergeCell ref="F7:G7"/>
    <mergeCell ref="M1:R1"/>
    <mergeCell ref="A2:R2"/>
    <mergeCell ref="A3:R3"/>
    <mergeCell ref="A4:R4"/>
    <mergeCell ref="B5:P5"/>
    <mergeCell ref="A6:A8"/>
    <mergeCell ref="B6:B8"/>
    <mergeCell ref="C6:C8"/>
    <mergeCell ref="D6:D8"/>
    <mergeCell ref="E6:E8"/>
    <mergeCell ref="AF7:AH7"/>
  </mergeCells>
  <pageMargins left="0.25" right="0.16" top="0.75" bottom="0.75" header="0.3" footer="0.3"/>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sheetPr>
    <tabColor rgb="FF92D050"/>
  </sheetPr>
  <dimension ref="A1:I114"/>
  <sheetViews>
    <sheetView view="pageBreakPreview" zoomScale="80" zoomScaleNormal="80" zoomScaleSheetLayoutView="80" workbookViewId="0"/>
  </sheetViews>
  <sheetFormatPr defaultColWidth="9.109375" defaultRowHeight="15.6"/>
  <cols>
    <col min="1" max="1" width="3.44140625" style="242" customWidth="1"/>
    <col min="2" max="2" width="35.5546875" style="242" customWidth="1"/>
    <col min="3" max="3" width="19.6640625" style="242" customWidth="1"/>
    <col min="4" max="4" width="31.6640625" style="242" customWidth="1"/>
    <col min="5" max="5" width="45.44140625" style="242" customWidth="1"/>
    <col min="6" max="16384" width="9.109375" style="218"/>
  </cols>
  <sheetData>
    <row r="1" spans="1:9">
      <c r="D1" s="1000" t="s">
        <v>2036</v>
      </c>
      <c r="E1" s="1000"/>
      <c r="F1" s="1000"/>
    </row>
    <row r="2" spans="1:9" ht="18">
      <c r="A2" s="264"/>
      <c r="B2" s="1001" t="s">
        <v>2054</v>
      </c>
      <c r="C2" s="1001"/>
      <c r="D2" s="1001"/>
      <c r="E2" s="1001"/>
    </row>
    <row r="3" spans="1:9" ht="15.6" customHeight="1">
      <c r="A3" s="264"/>
      <c r="B3" s="1001" t="s">
        <v>3662</v>
      </c>
      <c r="C3" s="1001"/>
      <c r="D3" s="1001"/>
      <c r="E3" s="1001"/>
    </row>
    <row r="4" spans="1:9" ht="18">
      <c r="A4" s="1002" t="s">
        <v>2019</v>
      </c>
      <c r="B4" s="1002"/>
      <c r="C4" s="1002"/>
      <c r="D4" s="1002"/>
      <c r="E4" s="1002"/>
    </row>
    <row r="5" spans="1:9" ht="9" customHeight="1">
      <c r="B5" s="243"/>
    </row>
    <row r="6" spans="1:9" ht="49.2" customHeight="1">
      <c r="A6" s="244" t="s">
        <v>1404</v>
      </c>
      <c r="B6" s="244" t="s">
        <v>107</v>
      </c>
      <c r="C6" s="244" t="s">
        <v>2020</v>
      </c>
      <c r="D6" s="244" t="s">
        <v>2021</v>
      </c>
      <c r="E6" s="244" t="s">
        <v>2022</v>
      </c>
    </row>
    <row r="7" spans="1:9">
      <c r="A7" s="245"/>
      <c r="B7" s="246" t="s">
        <v>2023</v>
      </c>
      <c r="C7" s="246" t="s">
        <v>2024</v>
      </c>
      <c r="D7" s="246" t="s">
        <v>2025</v>
      </c>
      <c r="E7" s="246" t="s">
        <v>2026</v>
      </c>
    </row>
    <row r="8" spans="1:9" ht="18.600000000000001" customHeight="1">
      <c r="A8" s="247">
        <v>1</v>
      </c>
      <c r="B8" s="1003" t="s">
        <v>2027</v>
      </c>
      <c r="C8" s="1004"/>
      <c r="D8" s="1004"/>
      <c r="E8" s="1005"/>
    </row>
    <row r="9" spans="1:9" ht="18.600000000000001" customHeight="1">
      <c r="A9" s="247"/>
      <c r="B9" s="998"/>
      <c r="C9" s="999"/>
      <c r="D9" s="248" t="s">
        <v>2028</v>
      </c>
      <c r="E9" s="229">
        <f ca="1">SUM(E16,E18,E20,E22,E24,E26,E28,E30,E32,E34,E36,E38,E40,E42)</f>
        <v>0</v>
      </c>
    </row>
    <row r="10" spans="1:9" ht="18.600000000000001" customHeight="1">
      <c r="A10" s="247"/>
      <c r="B10" s="1006"/>
      <c r="C10" s="1007"/>
      <c r="D10" s="249" t="s">
        <v>1983</v>
      </c>
      <c r="E10" s="250"/>
    </row>
    <row r="11" spans="1:9" ht="18.600000000000001" customHeight="1">
      <c r="A11" s="247"/>
      <c r="B11" s="1006"/>
      <c r="C11" s="1007"/>
      <c r="D11" s="249" t="s">
        <v>1984</v>
      </c>
      <c r="E11" s="250"/>
    </row>
    <row r="12" spans="1:9" ht="18.600000000000001" customHeight="1">
      <c r="A12" s="247"/>
      <c r="B12" s="998"/>
      <c r="C12" s="999"/>
      <c r="D12" s="248" t="s">
        <v>1985</v>
      </c>
      <c r="E12" s="229">
        <f ca="1">E44</f>
        <v>0</v>
      </c>
    </row>
    <row r="13" spans="1:9" ht="18.600000000000001" customHeight="1">
      <c r="A13" s="247"/>
      <c r="B13" s="1008"/>
      <c r="C13" s="1009"/>
      <c r="D13" s="249" t="s">
        <v>1983</v>
      </c>
      <c r="E13" s="250"/>
    </row>
    <row r="14" spans="1:9" ht="34.200000000000003" customHeight="1">
      <c r="A14" s="247"/>
      <c r="B14" s="1008"/>
      <c r="C14" s="1009"/>
      <c r="D14" s="249" t="s">
        <v>1984</v>
      </c>
      <c r="E14" s="250"/>
    </row>
    <row r="15" spans="1:9">
      <c r="A15" s="247"/>
      <c r="B15" s="233" t="s">
        <v>2029</v>
      </c>
      <c r="C15" s="229"/>
      <c r="D15" s="229"/>
      <c r="E15" s="229"/>
      <c r="G15" s="251"/>
      <c r="H15" s="251"/>
      <c r="I15" s="251"/>
    </row>
    <row r="16" spans="1:9" ht="20.399999999999999" customHeight="1">
      <c r="A16" s="247"/>
      <c r="B16" s="228" t="s">
        <v>2006</v>
      </c>
      <c r="C16" s="229"/>
      <c r="D16" s="229"/>
      <c r="E16" s="229">
        <f ca="1">SUM(OFFSET(E16,1,0):OFFSET(E18,-1,0))</f>
        <v>0</v>
      </c>
    </row>
    <row r="17" spans="1:5" ht="22.95" customHeight="1">
      <c r="A17" s="247"/>
      <c r="B17" s="228"/>
      <c r="C17" s="229"/>
      <c r="D17" s="229"/>
      <c r="E17" s="229"/>
    </row>
    <row r="18" spans="1:5" ht="21.6" customHeight="1">
      <c r="A18" s="247"/>
      <c r="B18" s="228" t="s">
        <v>2005</v>
      </c>
      <c r="C18" s="229"/>
      <c r="D18" s="229"/>
      <c r="E18" s="229">
        <f ca="1">SUM(OFFSET(E18,1,0):OFFSET(E20,-1,0))</f>
        <v>0</v>
      </c>
    </row>
    <row r="19" spans="1:5">
      <c r="A19" s="247"/>
      <c r="B19" s="249"/>
      <c r="C19" s="229"/>
      <c r="D19" s="229"/>
      <c r="E19" s="229"/>
    </row>
    <row r="20" spans="1:5">
      <c r="A20" s="247"/>
      <c r="B20" s="232" t="s">
        <v>1988</v>
      </c>
      <c r="C20" s="229"/>
      <c r="D20" s="229"/>
      <c r="E20" s="229">
        <f ca="1">SUM(OFFSET(E20,1,0):OFFSET(E22,-1,0))</f>
        <v>0</v>
      </c>
    </row>
    <row r="21" spans="1:5">
      <c r="A21" s="247"/>
      <c r="B21" s="249"/>
      <c r="C21" s="229"/>
      <c r="D21" s="229"/>
      <c r="E21" s="229"/>
    </row>
    <row r="22" spans="1:5">
      <c r="A22" s="247"/>
      <c r="B22" s="228" t="s">
        <v>1989</v>
      </c>
      <c r="C22" s="229"/>
      <c r="D22" s="229"/>
      <c r="E22" s="229">
        <f ca="1">SUM(OFFSET(E22,1,0):OFFSET(E24,-1,0))</f>
        <v>0</v>
      </c>
    </row>
    <row r="23" spans="1:5">
      <c r="A23" s="247"/>
      <c r="B23" s="249"/>
      <c r="C23" s="229"/>
      <c r="D23" s="229"/>
      <c r="E23" s="229"/>
    </row>
    <row r="24" spans="1:5">
      <c r="A24" s="247"/>
      <c r="B24" s="232" t="s">
        <v>1990</v>
      </c>
      <c r="C24" s="229"/>
      <c r="D24" s="229"/>
      <c r="E24" s="229">
        <f ca="1">SUM(OFFSET(E24,1,0):OFFSET(E26,-1,0))</f>
        <v>0</v>
      </c>
    </row>
    <row r="25" spans="1:5">
      <c r="A25" s="247"/>
      <c r="B25" s="249"/>
      <c r="C25" s="229"/>
      <c r="D25" s="229"/>
      <c r="E25" s="229"/>
    </row>
    <row r="26" spans="1:5">
      <c r="A26" s="247"/>
      <c r="B26" s="232" t="s">
        <v>1991</v>
      </c>
      <c r="C26" s="229"/>
      <c r="D26" s="229"/>
      <c r="E26" s="229">
        <f ca="1">SUM(OFFSET(E26,1,0):OFFSET(E28,-1,0))</f>
        <v>0</v>
      </c>
    </row>
    <row r="27" spans="1:5">
      <c r="A27" s="247"/>
      <c r="B27" s="249"/>
      <c r="C27" s="229"/>
      <c r="D27" s="229"/>
      <c r="E27" s="229"/>
    </row>
    <row r="28" spans="1:5">
      <c r="A28" s="247"/>
      <c r="B28" s="232" t="s">
        <v>1992</v>
      </c>
      <c r="C28" s="229"/>
      <c r="D28" s="229"/>
      <c r="E28" s="229">
        <f ca="1">SUM(OFFSET(E28,1,0):OFFSET(E30,-1,0))</f>
        <v>0</v>
      </c>
    </row>
    <row r="29" spans="1:5">
      <c r="A29" s="247"/>
      <c r="B29" s="249"/>
      <c r="C29" s="229"/>
      <c r="D29" s="229"/>
      <c r="E29" s="229"/>
    </row>
    <row r="30" spans="1:5">
      <c r="A30" s="247"/>
      <c r="B30" s="232" t="s">
        <v>1993</v>
      </c>
      <c r="C30" s="229"/>
      <c r="D30" s="229"/>
      <c r="E30" s="229">
        <f ca="1">SUM(OFFSET(E30,1,0):OFFSET(E32,-1,0))</f>
        <v>0</v>
      </c>
    </row>
    <row r="31" spans="1:5">
      <c r="A31" s="247"/>
      <c r="B31" s="249"/>
      <c r="C31" s="229"/>
      <c r="D31" s="229"/>
      <c r="E31" s="229"/>
    </row>
    <row r="32" spans="1:5">
      <c r="A32" s="247"/>
      <c r="B32" s="232" t="s">
        <v>1994</v>
      </c>
      <c r="C32" s="229"/>
      <c r="D32" s="229"/>
      <c r="E32" s="229">
        <f ca="1">SUM(OFFSET(E32,1,0):OFFSET(E34,-1,0))</f>
        <v>0</v>
      </c>
    </row>
    <row r="33" spans="1:5">
      <c r="A33" s="247"/>
      <c r="B33" s="232"/>
      <c r="C33" s="229"/>
      <c r="D33" s="229"/>
      <c r="E33" s="229"/>
    </row>
    <row r="34" spans="1:5">
      <c r="A34" s="247"/>
      <c r="B34" s="232" t="s">
        <v>1995</v>
      </c>
      <c r="C34" s="229"/>
      <c r="D34" s="229"/>
      <c r="E34" s="229">
        <f ca="1">SUM(OFFSET(E34,1,0):OFFSET(E36,-1,0))</f>
        <v>0</v>
      </c>
    </row>
    <row r="35" spans="1:5">
      <c r="A35" s="247"/>
      <c r="B35" s="252"/>
      <c r="C35" s="229"/>
      <c r="D35" s="229"/>
      <c r="E35" s="229"/>
    </row>
    <row r="36" spans="1:5">
      <c r="A36" s="247"/>
      <c r="B36" s="232" t="s">
        <v>1996</v>
      </c>
      <c r="C36" s="229"/>
      <c r="D36" s="229"/>
      <c r="E36" s="229">
        <f ca="1">SUM(OFFSET(E36,1,0):OFFSET(E38,-1,0))</f>
        <v>0</v>
      </c>
    </row>
    <row r="37" spans="1:5">
      <c r="A37" s="247"/>
      <c r="B37" s="252"/>
      <c r="C37" s="229"/>
      <c r="D37" s="229"/>
      <c r="E37" s="229"/>
    </row>
    <row r="38" spans="1:5">
      <c r="A38" s="247"/>
      <c r="B38" s="232" t="s">
        <v>1997</v>
      </c>
      <c r="C38" s="229"/>
      <c r="D38" s="229"/>
      <c r="E38" s="229">
        <f ca="1">SUM(OFFSET(E38,1,0):OFFSET(E40,-1,0))</f>
        <v>0</v>
      </c>
    </row>
    <row r="39" spans="1:5">
      <c r="A39" s="247"/>
      <c r="B39" s="252"/>
      <c r="C39" s="229"/>
      <c r="D39" s="229"/>
      <c r="E39" s="229"/>
    </row>
    <row r="40" spans="1:5" ht="31.2">
      <c r="A40" s="247"/>
      <c r="B40" s="232" t="s">
        <v>1998</v>
      </c>
      <c r="C40" s="229"/>
      <c r="D40" s="229"/>
      <c r="E40" s="229">
        <f ca="1">SUM(OFFSET(E40,1,0):OFFSET(E42,-1,0))</f>
        <v>0</v>
      </c>
    </row>
    <row r="41" spans="1:5">
      <c r="A41" s="247"/>
      <c r="B41" s="252"/>
      <c r="C41" s="229"/>
      <c r="D41" s="229"/>
      <c r="E41" s="229"/>
    </row>
    <row r="42" spans="1:5">
      <c r="A42" s="247"/>
      <c r="B42" s="232" t="s">
        <v>1999</v>
      </c>
      <c r="C42" s="229"/>
      <c r="D42" s="229"/>
      <c r="E42" s="229">
        <f ca="1">SUM(OFFSET(E42,1,0):OFFSET(E44,-1,0))</f>
        <v>0</v>
      </c>
    </row>
    <row r="43" spans="1:5">
      <c r="A43" s="247"/>
      <c r="B43" s="252"/>
      <c r="C43" s="229"/>
      <c r="D43" s="229"/>
      <c r="E43" s="229"/>
    </row>
    <row r="44" spans="1:5" ht="15.6" customHeight="1">
      <c r="A44" s="247"/>
      <c r="B44" s="233" t="s">
        <v>2000</v>
      </c>
      <c r="C44" s="229"/>
      <c r="D44" s="229"/>
      <c r="E44" s="229">
        <f ca="1">SUM(OFFSET(E44,1,0):OFFSET(E46,-1,0))</f>
        <v>0</v>
      </c>
    </row>
    <row r="45" spans="1:5" ht="15.6" customHeight="1">
      <c r="A45" s="247"/>
      <c r="B45" s="233"/>
      <c r="C45" s="229"/>
      <c r="D45" s="229"/>
      <c r="E45" s="229"/>
    </row>
    <row r="46" spans="1:5" ht="18.600000000000001" customHeight="1">
      <c r="A46" s="247"/>
      <c r="B46" s="1003" t="s">
        <v>2030</v>
      </c>
      <c r="C46" s="1004"/>
      <c r="D46" s="1004"/>
      <c r="E46" s="1005"/>
    </row>
    <row r="47" spans="1:5">
      <c r="A47" s="247"/>
      <c r="B47" s="998"/>
      <c r="C47" s="999"/>
      <c r="D47" s="248" t="s">
        <v>2003</v>
      </c>
      <c r="E47" s="229">
        <f ca="1">SUM(E51,E53,E55,E57,E59,E61,E63,E65,E67,E69,E71,E73,E75,E77,E79,E81,E83)</f>
        <v>0</v>
      </c>
    </row>
    <row r="48" spans="1:5" ht="17.399999999999999" customHeight="1">
      <c r="A48" s="247"/>
      <c r="B48" s="1006"/>
      <c r="C48" s="1007"/>
      <c r="D48" s="249" t="s">
        <v>1983</v>
      </c>
      <c r="E48" s="250"/>
    </row>
    <row r="49" spans="1:5" ht="30" customHeight="1">
      <c r="A49" s="247"/>
      <c r="B49" s="1006"/>
      <c r="C49" s="1007"/>
      <c r="D49" s="249" t="s">
        <v>1984</v>
      </c>
      <c r="E49" s="250"/>
    </row>
    <row r="50" spans="1:5" ht="14.4" customHeight="1">
      <c r="A50" s="247"/>
      <c r="B50" s="1006"/>
      <c r="C50" s="1007"/>
      <c r="D50" s="249" t="s">
        <v>2004</v>
      </c>
      <c r="E50" s="250"/>
    </row>
    <row r="51" spans="1:5" ht="14.4" customHeight="1">
      <c r="A51" s="247"/>
      <c r="B51" s="228" t="s">
        <v>2005</v>
      </c>
      <c r="C51" s="232"/>
      <c r="D51" s="232"/>
      <c r="E51" s="229">
        <f ca="1">SUM(OFFSET(E51,1,0):OFFSET(E53,-1,0))</f>
        <v>0</v>
      </c>
    </row>
    <row r="52" spans="1:5" ht="14.4" customHeight="1">
      <c r="A52" s="247"/>
      <c r="B52" s="232"/>
      <c r="C52" s="232"/>
      <c r="D52" s="232"/>
      <c r="E52" s="232"/>
    </row>
    <row r="53" spans="1:5" ht="14.4" customHeight="1">
      <c r="A53" s="247"/>
      <c r="B53" s="228" t="s">
        <v>2006</v>
      </c>
      <c r="C53" s="232"/>
      <c r="D53" s="232"/>
      <c r="E53" s="229">
        <f ca="1">SUM(OFFSET(E53,1,0):OFFSET(E55,-1,0))</f>
        <v>0</v>
      </c>
    </row>
    <row r="54" spans="1:5" ht="14.4" customHeight="1">
      <c r="A54" s="247"/>
      <c r="B54" s="232"/>
      <c r="C54" s="232"/>
      <c r="D54" s="232"/>
      <c r="E54" s="232"/>
    </row>
    <row r="55" spans="1:5" ht="14.4" customHeight="1">
      <c r="A55" s="247"/>
      <c r="B55" s="232" t="s">
        <v>1988</v>
      </c>
      <c r="C55" s="232"/>
      <c r="D55" s="232"/>
      <c r="E55" s="229">
        <f ca="1">SUM(OFFSET(E55,1,0):OFFSET(E57,-1,0))</f>
        <v>0</v>
      </c>
    </row>
    <row r="56" spans="1:5" ht="14.4" customHeight="1">
      <c r="A56" s="247"/>
      <c r="B56" s="232"/>
      <c r="C56" s="232"/>
      <c r="D56" s="232"/>
      <c r="E56" s="232"/>
    </row>
    <row r="57" spans="1:5" ht="14.4" customHeight="1">
      <c r="A57" s="247"/>
      <c r="B57" s="232" t="s">
        <v>1992</v>
      </c>
      <c r="C57" s="232"/>
      <c r="D57" s="232"/>
      <c r="E57" s="229">
        <f ca="1">SUM(OFFSET(E57,1,0):OFFSET(E59,-1,0))</f>
        <v>0</v>
      </c>
    </row>
    <row r="58" spans="1:5" ht="14.4" customHeight="1">
      <c r="A58" s="247"/>
      <c r="B58" s="232"/>
      <c r="C58" s="232"/>
      <c r="D58" s="232"/>
      <c r="E58" s="232"/>
    </row>
    <row r="59" spans="1:5" ht="14.4" customHeight="1">
      <c r="A59" s="247"/>
      <c r="B59" s="228" t="s">
        <v>1989</v>
      </c>
      <c r="C59" s="232"/>
      <c r="D59" s="232"/>
      <c r="E59" s="229">
        <f ca="1">SUM(OFFSET(E59,1,0):OFFSET(E61,-1,0))</f>
        <v>0</v>
      </c>
    </row>
    <row r="60" spans="1:5" ht="14.4" customHeight="1">
      <c r="A60" s="247"/>
      <c r="B60" s="232"/>
      <c r="C60" s="232"/>
      <c r="D60" s="232"/>
      <c r="E60" s="232"/>
    </row>
    <row r="61" spans="1:5" ht="14.4" customHeight="1">
      <c r="A61" s="247"/>
      <c r="B61" s="232" t="s">
        <v>2007</v>
      </c>
      <c r="C61" s="232"/>
      <c r="D61" s="232"/>
      <c r="E61" s="229">
        <f ca="1">SUM(OFFSET(E61,1,0):OFFSET(E63,-1,0))</f>
        <v>0</v>
      </c>
    </row>
    <row r="62" spans="1:5" ht="14.4" customHeight="1">
      <c r="A62" s="247"/>
      <c r="B62" s="232"/>
      <c r="C62" s="232"/>
      <c r="D62" s="232"/>
      <c r="E62" s="232"/>
    </row>
    <row r="63" spans="1:5" ht="14.4" customHeight="1">
      <c r="A63" s="247"/>
      <c r="B63" s="232" t="s">
        <v>2008</v>
      </c>
      <c r="C63" s="232"/>
      <c r="D63" s="232"/>
      <c r="E63" s="229">
        <f ca="1">SUM(OFFSET(E63,1,0):OFFSET(E65,-1,0))</f>
        <v>0</v>
      </c>
    </row>
    <row r="64" spans="1:5" ht="14.4" customHeight="1">
      <c r="A64" s="247"/>
      <c r="B64" s="232"/>
      <c r="C64" s="232"/>
      <c r="D64" s="232"/>
      <c r="E64" s="232"/>
    </row>
    <row r="65" spans="1:5" ht="14.4" customHeight="1">
      <c r="A65" s="247"/>
      <c r="B65" s="232" t="s">
        <v>1997</v>
      </c>
      <c r="C65" s="232"/>
      <c r="D65" s="232"/>
      <c r="E65" s="229">
        <f ca="1">SUM(OFFSET(E65,1,0):OFFSET(E67,-1,0))</f>
        <v>0</v>
      </c>
    </row>
    <row r="66" spans="1:5" ht="14.4" customHeight="1">
      <c r="A66" s="247"/>
      <c r="B66" s="232"/>
      <c r="C66" s="232"/>
      <c r="D66" s="232"/>
      <c r="E66" s="232"/>
    </row>
    <row r="67" spans="1:5" ht="14.4" customHeight="1">
      <c r="A67" s="247"/>
      <c r="B67" s="232" t="s">
        <v>1993</v>
      </c>
      <c r="C67" s="232"/>
      <c r="D67" s="232"/>
      <c r="E67" s="229">
        <f ca="1">SUM(OFFSET(E67,1,0):OFFSET(E69,-1,0))</f>
        <v>0</v>
      </c>
    </row>
    <row r="68" spans="1:5" ht="14.4" customHeight="1">
      <c r="A68" s="247"/>
      <c r="B68" s="232"/>
      <c r="C68" s="232"/>
      <c r="D68" s="232"/>
      <c r="E68" s="232"/>
    </row>
    <row r="69" spans="1:5" ht="14.4" customHeight="1">
      <c r="A69" s="247"/>
      <c r="B69" s="232" t="s">
        <v>1995</v>
      </c>
      <c r="C69" s="232"/>
      <c r="D69" s="232"/>
      <c r="E69" s="229">
        <f ca="1">SUM(OFFSET(E69,1,0):OFFSET(E71,-1,0))</f>
        <v>0</v>
      </c>
    </row>
    <row r="70" spans="1:5" ht="14.4" customHeight="1">
      <c r="A70" s="247"/>
      <c r="B70" s="232"/>
      <c r="C70" s="232"/>
      <c r="D70" s="232"/>
      <c r="E70" s="232"/>
    </row>
    <row r="71" spans="1:5" ht="14.4" customHeight="1">
      <c r="A71" s="247"/>
      <c r="B71" s="232" t="s">
        <v>1994</v>
      </c>
      <c r="C71" s="232"/>
      <c r="D71" s="232"/>
      <c r="E71" s="229">
        <f ca="1">SUM(OFFSET(E71,1,0):OFFSET(E73,-1,0))</f>
        <v>0</v>
      </c>
    </row>
    <row r="72" spans="1:5" ht="14.4" customHeight="1">
      <c r="A72" s="247"/>
      <c r="B72" s="232"/>
      <c r="C72" s="232"/>
      <c r="D72" s="232"/>
      <c r="E72" s="232"/>
    </row>
    <row r="73" spans="1:5" ht="14.4" customHeight="1">
      <c r="A73" s="247"/>
      <c r="B73" s="232" t="s">
        <v>1996</v>
      </c>
      <c r="C73" s="232"/>
      <c r="D73" s="232"/>
      <c r="E73" s="229">
        <f ca="1">SUM(OFFSET(E73,1,0):OFFSET(E75,-1,0))</f>
        <v>0</v>
      </c>
    </row>
    <row r="74" spans="1:5" ht="14.4" customHeight="1">
      <c r="A74" s="247"/>
      <c r="B74" s="232"/>
      <c r="C74" s="232"/>
      <c r="D74" s="232"/>
      <c r="E74" s="232"/>
    </row>
    <row r="75" spans="1:5" ht="14.4" customHeight="1">
      <c r="A75" s="247"/>
      <c r="B75" s="232" t="s">
        <v>2009</v>
      </c>
      <c r="C75" s="232"/>
      <c r="D75" s="232"/>
      <c r="E75" s="229">
        <f ca="1">SUM(OFFSET(E75,1,0):OFFSET(E77,-1,0))</f>
        <v>0</v>
      </c>
    </row>
    <row r="76" spans="1:5" ht="14.4" customHeight="1">
      <c r="A76" s="247"/>
      <c r="B76" s="232"/>
      <c r="C76" s="232"/>
      <c r="D76" s="232"/>
      <c r="E76" s="232"/>
    </row>
    <row r="77" spans="1:5" ht="14.4" customHeight="1">
      <c r="A77" s="247"/>
      <c r="B77" s="232" t="s">
        <v>2010</v>
      </c>
      <c r="C77" s="232"/>
      <c r="D77" s="232"/>
      <c r="E77" s="229">
        <f ca="1">SUM(OFFSET(E77,1,0):OFFSET(E79,-1,0))</f>
        <v>0</v>
      </c>
    </row>
    <row r="78" spans="1:5" ht="14.4" customHeight="1">
      <c r="A78" s="247"/>
      <c r="B78" s="232"/>
      <c r="C78" s="232"/>
      <c r="D78" s="232"/>
      <c r="E78" s="232"/>
    </row>
    <row r="79" spans="1:5" ht="14.4" customHeight="1">
      <c r="A79" s="247"/>
      <c r="B79" s="232" t="s">
        <v>2000</v>
      </c>
      <c r="C79" s="232"/>
      <c r="D79" s="232"/>
      <c r="E79" s="229">
        <f ca="1">SUM(OFFSET(E79,1,0):OFFSET(E81,-1,0))</f>
        <v>0</v>
      </c>
    </row>
    <row r="80" spans="1:5" ht="14.4" customHeight="1">
      <c r="A80" s="247"/>
      <c r="B80" s="232"/>
      <c r="C80" s="232"/>
      <c r="D80" s="232"/>
      <c r="E80" s="232"/>
    </row>
    <row r="81" spans="1:5" ht="14.4" customHeight="1">
      <c r="A81" s="247"/>
      <c r="B81" s="232" t="s">
        <v>2011</v>
      </c>
      <c r="C81" s="232"/>
      <c r="D81" s="232"/>
      <c r="E81" s="229">
        <f ca="1">SUM(OFFSET(E81,1,0):OFFSET(E83,-1,0))</f>
        <v>0</v>
      </c>
    </row>
    <row r="82" spans="1:5" ht="14.4" customHeight="1">
      <c r="A82" s="247"/>
      <c r="B82" s="232"/>
      <c r="C82" s="232"/>
      <c r="D82" s="232"/>
      <c r="E82" s="232"/>
    </row>
    <row r="83" spans="1:5" ht="14.4" customHeight="1">
      <c r="A83" s="247"/>
      <c r="B83" s="232" t="s">
        <v>2012</v>
      </c>
      <c r="C83" s="232"/>
      <c r="D83" s="232"/>
      <c r="E83" s="229">
        <f ca="1">SUM(OFFSET(E83,1,0):OFFSET(E85,-1,0))</f>
        <v>0</v>
      </c>
    </row>
    <row r="84" spans="1:5" ht="14.4" customHeight="1">
      <c r="A84" s="247"/>
      <c r="B84" s="232"/>
      <c r="C84" s="232"/>
      <c r="D84" s="232"/>
      <c r="E84" s="232"/>
    </row>
    <row r="85" spans="1:5" ht="14.4" hidden="1" customHeight="1">
      <c r="A85" s="253"/>
      <c r="B85" s="254"/>
      <c r="C85" s="255"/>
      <c r="D85" s="256"/>
      <c r="E85" s="257"/>
    </row>
    <row r="86" spans="1:5" ht="15.6" customHeight="1">
      <c r="A86" s="247"/>
      <c r="B86" s="1003" t="s">
        <v>2031</v>
      </c>
      <c r="C86" s="1004"/>
      <c r="D86" s="1004"/>
      <c r="E86" s="1005"/>
    </row>
    <row r="87" spans="1:5" ht="17.399999999999999" customHeight="1">
      <c r="A87" s="247"/>
      <c r="B87" s="998"/>
      <c r="C87" s="999"/>
      <c r="D87" s="248" t="s">
        <v>2003</v>
      </c>
      <c r="E87" s="229">
        <f ca="1">SUM(E91,E93,E95,E99)</f>
        <v>0</v>
      </c>
    </row>
    <row r="88" spans="1:5" ht="18.600000000000001" customHeight="1">
      <c r="A88" s="247"/>
      <c r="B88" s="1006"/>
      <c r="C88" s="1007"/>
      <c r="D88" s="249" t="s">
        <v>1983</v>
      </c>
      <c r="E88" s="250"/>
    </row>
    <row r="89" spans="1:5" ht="33.6" customHeight="1">
      <c r="A89" s="247"/>
      <c r="B89" s="1006"/>
      <c r="C89" s="1007"/>
      <c r="D89" s="249" t="s">
        <v>1984</v>
      </c>
      <c r="E89" s="250"/>
    </row>
    <row r="90" spans="1:5">
      <c r="A90" s="247"/>
      <c r="B90" s="1006"/>
      <c r="C90" s="1007"/>
      <c r="D90" s="249" t="s">
        <v>2004</v>
      </c>
      <c r="E90" s="250"/>
    </row>
    <row r="91" spans="1:5">
      <c r="A91" s="247"/>
      <c r="B91" s="232" t="s">
        <v>2014</v>
      </c>
      <c r="C91" s="232"/>
      <c r="D91" s="232"/>
      <c r="E91" s="229">
        <f ca="1">SUM(OFFSET(E91,1,0):OFFSET(E93,-1,0))</f>
        <v>0</v>
      </c>
    </row>
    <row r="92" spans="1:5">
      <c r="A92" s="247"/>
      <c r="B92" s="232"/>
      <c r="C92" s="232"/>
      <c r="D92" s="232"/>
      <c r="E92" s="232"/>
    </row>
    <row r="93" spans="1:5">
      <c r="A93" s="247"/>
      <c r="B93" s="232" t="s">
        <v>2015</v>
      </c>
      <c r="C93" s="232"/>
      <c r="D93" s="232"/>
      <c r="E93" s="229">
        <f ca="1">SUM(OFFSET(E93,1,0):OFFSET(E95,-1,0))</f>
        <v>0</v>
      </c>
    </row>
    <row r="94" spans="1:5">
      <c r="A94" s="247"/>
      <c r="B94" s="232"/>
      <c r="C94" s="232"/>
      <c r="D94" s="232"/>
      <c r="E94" s="232"/>
    </row>
    <row r="95" spans="1:5">
      <c r="A95" s="247"/>
      <c r="B95" s="232" t="s">
        <v>2016</v>
      </c>
      <c r="C95" s="232"/>
      <c r="D95" s="232"/>
      <c r="E95" s="229">
        <f ca="1">SUM(OFFSET(E95,1,0):OFFSET(E97,-1,0))</f>
        <v>0</v>
      </c>
    </row>
    <row r="96" spans="1:5">
      <c r="A96" s="247"/>
      <c r="B96" s="232"/>
      <c r="C96" s="232"/>
      <c r="D96" s="232"/>
      <c r="E96" s="229"/>
    </row>
    <row r="97" spans="1:9">
      <c r="A97" s="247"/>
      <c r="B97" s="232" t="s">
        <v>2017</v>
      </c>
      <c r="C97" s="232"/>
      <c r="D97" s="232"/>
      <c r="E97" s="229">
        <f ca="1">SUM(OFFSET(E97,1,0):OFFSET(E99,-1,0))</f>
        <v>0</v>
      </c>
    </row>
    <row r="98" spans="1:9">
      <c r="A98" s="247"/>
      <c r="B98" s="232"/>
      <c r="C98" s="232"/>
      <c r="D98" s="232"/>
      <c r="E98" s="232"/>
    </row>
    <row r="99" spans="1:9">
      <c r="A99" s="247"/>
      <c r="B99" s="232" t="s">
        <v>2012</v>
      </c>
      <c r="C99" s="232"/>
      <c r="D99" s="232"/>
      <c r="E99" s="229">
        <f ca="1">SUM(OFFSET(E99,1,0):OFFSET(E101,-1,0))</f>
        <v>0</v>
      </c>
    </row>
    <row r="100" spans="1:9">
      <c r="A100" s="247"/>
      <c r="B100" s="232"/>
      <c r="C100" s="232"/>
      <c r="D100" s="232"/>
      <c r="E100" s="232"/>
    </row>
    <row r="101" spans="1:9" hidden="1">
      <c r="A101" s="253"/>
      <c r="B101" s="254"/>
      <c r="C101" s="255"/>
      <c r="D101" s="256"/>
      <c r="E101" s="257"/>
    </row>
    <row r="102" spans="1:9" ht="15.6" customHeight="1">
      <c r="A102" s="247"/>
      <c r="B102" s="1003" t="s">
        <v>2032</v>
      </c>
      <c r="C102" s="1004"/>
      <c r="D102" s="1004"/>
      <c r="E102" s="1005"/>
    </row>
    <row r="103" spans="1:9">
      <c r="A103" s="247"/>
      <c r="B103" s="249"/>
      <c r="C103" s="249" t="s">
        <v>2033</v>
      </c>
      <c r="D103" s="229"/>
      <c r="E103" s="229"/>
    </row>
    <row r="104" spans="1:9">
      <c r="A104" s="247"/>
      <c r="B104" s="249"/>
      <c r="C104" s="249"/>
      <c r="D104" s="229"/>
      <c r="E104" s="229"/>
    </row>
    <row r="105" spans="1:9" hidden="1">
      <c r="A105" s="253"/>
      <c r="B105" s="258"/>
      <c r="C105" s="258"/>
      <c r="D105" s="259"/>
      <c r="E105" s="259"/>
    </row>
    <row r="106" spans="1:9" s="230" customFormat="1" ht="21" customHeight="1">
      <c r="A106" s="260"/>
      <c r="B106" s="426" t="s">
        <v>1601</v>
      </c>
      <c r="C106" s="218"/>
      <c r="D106" s="218"/>
      <c r="E106" s="218"/>
    </row>
    <row r="107" spans="1:9" s="231" customFormat="1">
      <c r="A107" s="260"/>
      <c r="B107" s="427" t="s">
        <v>2034</v>
      </c>
      <c r="C107" s="427"/>
      <c r="D107" s="427"/>
      <c r="E107" s="427"/>
    </row>
    <row r="108" spans="1:9" s="231" customFormat="1" ht="14.25" customHeight="1">
      <c r="A108" s="260"/>
      <c r="B108" s="1010" t="s">
        <v>2035</v>
      </c>
      <c r="C108" s="1010"/>
      <c r="D108" s="1010"/>
      <c r="E108" s="1010"/>
    </row>
    <row r="109" spans="1:9" s="231" customFormat="1">
      <c r="B109" s="429" t="s">
        <v>3663</v>
      </c>
      <c r="C109" s="430"/>
      <c r="D109" s="430"/>
      <c r="E109" s="430"/>
    </row>
    <row r="110" spans="1:9">
      <c r="B110" s="427" t="s">
        <v>3664</v>
      </c>
      <c r="C110" s="428"/>
      <c r="D110" s="428"/>
      <c r="E110" s="428"/>
      <c r="F110" s="431"/>
      <c r="G110" s="431"/>
      <c r="H110" s="431"/>
      <c r="I110" s="431"/>
    </row>
    <row r="111" spans="1:9">
      <c r="B111" s="427" t="s">
        <v>3665</v>
      </c>
      <c r="C111" s="428"/>
      <c r="D111" s="428"/>
      <c r="E111" s="428"/>
    </row>
    <row r="112" spans="1:9">
      <c r="B112" s="432"/>
      <c r="C112" s="432"/>
      <c r="D112" s="432"/>
      <c r="E112" s="432"/>
    </row>
    <row r="113" spans="1:5">
      <c r="A113" s="231"/>
      <c r="B113" s="261" t="s">
        <v>1606</v>
      </c>
      <c r="C113" s="231"/>
      <c r="D113" s="231"/>
      <c r="E113" s="231"/>
    </row>
    <row r="114" spans="1:5" ht="21" customHeight="1">
      <c r="A114" s="231"/>
      <c r="B114" s="262" t="s">
        <v>1607</v>
      </c>
      <c r="C114" s="231"/>
      <c r="D114" s="231"/>
      <c r="E114" s="231"/>
    </row>
  </sheetData>
  <mergeCells count="23">
    <mergeCell ref="B88:C88"/>
    <mergeCell ref="B89:C89"/>
    <mergeCell ref="B90:C90"/>
    <mergeCell ref="B102:E102"/>
    <mergeCell ref="B108:E108"/>
    <mergeCell ref="B87:C87"/>
    <mergeCell ref="B10:C10"/>
    <mergeCell ref="B11:C11"/>
    <mergeCell ref="B12:C12"/>
    <mergeCell ref="B13:C13"/>
    <mergeCell ref="B14:C14"/>
    <mergeCell ref="B46:E46"/>
    <mergeCell ref="B47:C47"/>
    <mergeCell ref="B48:C48"/>
    <mergeCell ref="B49:C49"/>
    <mergeCell ref="B50:C50"/>
    <mergeCell ref="B86:E86"/>
    <mergeCell ref="B9:C9"/>
    <mergeCell ref="D1:F1"/>
    <mergeCell ref="B2:E2"/>
    <mergeCell ref="B3:E3"/>
    <mergeCell ref="A4:E4"/>
    <mergeCell ref="B8:E8"/>
  </mergeCells>
  <pageMargins left="0.7" right="0.7" top="0.75" bottom="0.75" header="0.3" footer="0.3"/>
  <pageSetup paperSize="9" scale="40" orientation="portrait" r:id="rId1"/>
</worksheet>
</file>

<file path=xl/worksheets/sheet7.xml><?xml version="1.0" encoding="utf-8"?>
<worksheet xmlns="http://schemas.openxmlformats.org/spreadsheetml/2006/main" xmlns:r="http://schemas.openxmlformats.org/officeDocument/2006/relationships">
  <sheetPr>
    <tabColor rgb="FF92D050"/>
  </sheetPr>
  <dimension ref="A1:F73"/>
  <sheetViews>
    <sheetView workbookViewId="0"/>
  </sheetViews>
  <sheetFormatPr defaultColWidth="9.109375" defaultRowHeight="14.4"/>
  <cols>
    <col min="1" max="1" width="6.109375" style="581" customWidth="1"/>
    <col min="2" max="2" width="41.6640625" style="581" customWidth="1"/>
    <col min="3" max="3" width="9.33203125" style="581" customWidth="1"/>
    <col min="4" max="4" width="21.44140625" style="581" customWidth="1"/>
    <col min="5" max="5" width="16" style="581" customWidth="1"/>
    <col min="6" max="6" width="22.33203125" style="581" customWidth="1"/>
    <col min="7" max="16384" width="9.109375" style="581"/>
  </cols>
  <sheetData>
    <row r="1" spans="1:6" ht="15" customHeight="1">
      <c r="A1" s="579"/>
      <c r="B1" s="1016" t="s">
        <v>2038</v>
      </c>
      <c r="C1" s="1016"/>
      <c r="D1" s="1016"/>
      <c r="E1" s="1016"/>
      <c r="F1" s="580"/>
    </row>
    <row r="2" spans="1:6" ht="18">
      <c r="A2" s="1017" t="s">
        <v>2039</v>
      </c>
      <c r="B2" s="1017"/>
      <c r="C2" s="1017"/>
      <c r="D2" s="1017"/>
      <c r="E2" s="1017"/>
      <c r="F2" s="582"/>
    </row>
    <row r="3" spans="1:6" ht="18">
      <c r="A3" s="1018" t="s">
        <v>4642</v>
      </c>
      <c r="B3" s="1018"/>
      <c r="C3" s="1018"/>
      <c r="D3" s="1018"/>
      <c r="E3" s="1018"/>
      <c r="F3" s="582"/>
    </row>
    <row r="4" spans="1:6" ht="18">
      <c r="A4" s="579"/>
      <c r="B4" s="1019" t="s">
        <v>3349</v>
      </c>
      <c r="C4" s="1019"/>
      <c r="D4" s="1019"/>
      <c r="E4" s="1019"/>
      <c r="F4" s="584"/>
    </row>
    <row r="5" spans="1:6" ht="18">
      <c r="A5" s="579"/>
      <c r="B5" s="583"/>
      <c r="C5" s="583"/>
      <c r="D5" s="583"/>
      <c r="E5" s="583"/>
      <c r="F5" s="584"/>
    </row>
    <row r="6" spans="1:6" ht="18.75" customHeight="1">
      <c r="A6" s="1020" t="s">
        <v>1404</v>
      </c>
      <c r="B6" s="1011" t="s">
        <v>108</v>
      </c>
      <c r="C6" s="1012" t="s">
        <v>2040</v>
      </c>
      <c r="D6" s="1013" t="s">
        <v>2041</v>
      </c>
      <c r="E6" s="1013"/>
      <c r="F6" s="584"/>
    </row>
    <row r="7" spans="1:6" ht="34.200000000000003" customHeight="1">
      <c r="A7" s="1020"/>
      <c r="B7" s="1011"/>
      <c r="C7" s="1012"/>
      <c r="D7" s="539" t="s">
        <v>2042</v>
      </c>
      <c r="E7" s="540" t="s">
        <v>2043</v>
      </c>
    </row>
    <row r="8" spans="1:6">
      <c r="A8" s="541">
        <v>1</v>
      </c>
      <c r="B8" s="542" t="s">
        <v>2044</v>
      </c>
      <c r="C8" s="543" t="s">
        <v>2045</v>
      </c>
      <c r="D8" s="585">
        <f>SUM(D9:D20)</f>
        <v>0</v>
      </c>
      <c r="E8" s="586">
        <f>SUM(E9:E20)</f>
        <v>0</v>
      </c>
    </row>
    <row r="9" spans="1:6">
      <c r="A9" s="541">
        <v>2</v>
      </c>
      <c r="B9" s="544" t="s">
        <v>3669</v>
      </c>
      <c r="C9" s="543" t="s">
        <v>2045</v>
      </c>
      <c r="D9" s="545"/>
      <c r="E9" s="546"/>
    </row>
    <row r="10" spans="1:6">
      <c r="A10" s="541">
        <v>3</v>
      </c>
      <c r="B10" s="544" t="s">
        <v>3670</v>
      </c>
      <c r="C10" s="543" t="s">
        <v>2045</v>
      </c>
      <c r="D10" s="545"/>
      <c r="E10" s="546"/>
    </row>
    <row r="11" spans="1:6">
      <c r="A11" s="541">
        <v>4</v>
      </c>
      <c r="B11" s="544" t="s">
        <v>3671</v>
      </c>
      <c r="C11" s="543" t="s">
        <v>2045</v>
      </c>
      <c r="D11" s="545"/>
      <c r="E11" s="546"/>
    </row>
    <row r="12" spans="1:6">
      <c r="A12" s="541">
        <v>5</v>
      </c>
      <c r="B12" s="544" t="s">
        <v>3672</v>
      </c>
      <c r="C12" s="543" t="s">
        <v>2045</v>
      </c>
      <c r="D12" s="545"/>
      <c r="E12" s="546"/>
    </row>
    <row r="13" spans="1:6">
      <c r="A13" s="541">
        <v>6</v>
      </c>
      <c r="B13" s="544" t="s">
        <v>3673</v>
      </c>
      <c r="C13" s="543" t="s">
        <v>2045</v>
      </c>
      <c r="D13" s="545"/>
      <c r="E13" s="546"/>
    </row>
    <row r="14" spans="1:6">
      <c r="A14" s="541">
        <v>7</v>
      </c>
      <c r="B14" s="544" t="s">
        <v>3674</v>
      </c>
      <c r="C14" s="543" t="s">
        <v>2045</v>
      </c>
      <c r="D14" s="545"/>
      <c r="E14" s="546"/>
    </row>
    <row r="15" spans="1:6" ht="15.75" customHeight="1">
      <c r="A15" s="541">
        <v>8</v>
      </c>
      <c r="B15" s="544" t="s">
        <v>3675</v>
      </c>
      <c r="C15" s="543" t="s">
        <v>2045</v>
      </c>
      <c r="D15" s="545"/>
      <c r="E15" s="546"/>
    </row>
    <row r="16" spans="1:6">
      <c r="A16" s="541">
        <v>9</v>
      </c>
      <c r="B16" s="544" t="s">
        <v>3676</v>
      </c>
      <c r="C16" s="543" t="s">
        <v>2045</v>
      </c>
      <c r="D16" s="545"/>
      <c r="E16" s="546"/>
    </row>
    <row r="17" spans="1:5">
      <c r="A17" s="541">
        <v>10</v>
      </c>
      <c r="B17" s="544" t="s">
        <v>3677</v>
      </c>
      <c r="C17" s="543" t="s">
        <v>2045</v>
      </c>
      <c r="D17" s="545"/>
      <c r="E17" s="546"/>
    </row>
    <row r="18" spans="1:5">
      <c r="A18" s="541">
        <v>11</v>
      </c>
      <c r="B18" s="544" t="s">
        <v>3678</v>
      </c>
      <c r="C18" s="543" t="s">
        <v>2045</v>
      </c>
      <c r="D18" s="545"/>
      <c r="E18" s="546"/>
    </row>
    <row r="19" spans="1:5">
      <c r="A19" s="547">
        <v>12</v>
      </c>
      <c r="B19" s="548" t="s">
        <v>3679</v>
      </c>
      <c r="C19" s="549" t="s">
        <v>2045</v>
      </c>
      <c r="D19" s="550"/>
      <c r="E19" s="546"/>
    </row>
    <row r="20" spans="1:5" ht="15" thickBot="1">
      <c r="A20" s="551">
        <v>13</v>
      </c>
      <c r="B20" s="552" t="s">
        <v>3323</v>
      </c>
      <c r="C20" s="553" t="s">
        <v>2045</v>
      </c>
      <c r="D20" s="554"/>
      <c r="E20" s="555"/>
    </row>
    <row r="21" spans="1:5">
      <c r="A21" s="556">
        <v>14</v>
      </c>
      <c r="B21" s="557" t="s">
        <v>3308</v>
      </c>
      <c r="C21" s="558" t="s">
        <v>2046</v>
      </c>
      <c r="D21" s="587">
        <f>SUM(D22:D29)</f>
        <v>0</v>
      </c>
      <c r="E21" s="588">
        <f>SUM(E22:E29)</f>
        <v>0</v>
      </c>
    </row>
    <row r="22" spans="1:5">
      <c r="A22" s="559">
        <v>15</v>
      </c>
      <c r="B22" s="560" t="s">
        <v>3680</v>
      </c>
      <c r="C22" s="561" t="s">
        <v>2046</v>
      </c>
      <c r="D22" s="562"/>
      <c r="E22" s="546"/>
    </row>
    <row r="23" spans="1:5">
      <c r="A23" s="541">
        <v>16</v>
      </c>
      <c r="B23" s="544" t="s">
        <v>3681</v>
      </c>
      <c r="C23" s="543" t="s">
        <v>2046</v>
      </c>
      <c r="D23" s="563"/>
      <c r="E23" s="546"/>
    </row>
    <row r="24" spans="1:5" ht="17.25" customHeight="1">
      <c r="A24" s="541">
        <v>17</v>
      </c>
      <c r="B24" s="544" t="s">
        <v>3682</v>
      </c>
      <c r="C24" s="543" t="s">
        <v>2046</v>
      </c>
      <c r="D24" s="563"/>
      <c r="E24" s="546"/>
    </row>
    <row r="25" spans="1:5">
      <c r="A25" s="541">
        <v>18</v>
      </c>
      <c r="B25" s="544" t="s">
        <v>3683</v>
      </c>
      <c r="C25" s="543" t="s">
        <v>2046</v>
      </c>
      <c r="D25" s="563"/>
      <c r="E25" s="546"/>
    </row>
    <row r="26" spans="1:5">
      <c r="A26" s="541">
        <v>19</v>
      </c>
      <c r="B26" s="544" t="s">
        <v>4643</v>
      </c>
      <c r="C26" s="543" t="s">
        <v>2046</v>
      </c>
      <c r="D26" s="563"/>
      <c r="E26" s="546"/>
    </row>
    <row r="27" spans="1:5">
      <c r="A27" s="541">
        <v>20</v>
      </c>
      <c r="B27" s="544" t="s">
        <v>3684</v>
      </c>
      <c r="C27" s="543" t="s">
        <v>2046</v>
      </c>
      <c r="D27" s="563"/>
      <c r="E27" s="546"/>
    </row>
    <row r="28" spans="1:5">
      <c r="A28" s="541">
        <v>21</v>
      </c>
      <c r="B28" s="544" t="s">
        <v>3652</v>
      </c>
      <c r="C28" s="543" t="s">
        <v>2046</v>
      </c>
      <c r="D28" s="563"/>
      <c r="E28" s="546"/>
    </row>
    <row r="29" spans="1:5">
      <c r="A29" s="541">
        <v>22</v>
      </c>
      <c r="B29" s="544" t="s">
        <v>3323</v>
      </c>
      <c r="C29" s="543" t="s">
        <v>2046</v>
      </c>
      <c r="D29" s="564"/>
      <c r="E29" s="565"/>
    </row>
    <row r="30" spans="1:5" ht="16.5" customHeight="1">
      <c r="A30" s="541">
        <v>23</v>
      </c>
      <c r="B30" s="566" t="s">
        <v>3309</v>
      </c>
      <c r="C30" s="543" t="s">
        <v>2046</v>
      </c>
      <c r="D30" s="589">
        <f>SUM(D31:D35)</f>
        <v>0</v>
      </c>
      <c r="E30" s="590">
        <f>SUM(E31:E35)</f>
        <v>0</v>
      </c>
    </row>
    <row r="31" spans="1:5" ht="17.25" customHeight="1">
      <c r="A31" s="541">
        <v>24</v>
      </c>
      <c r="B31" s="544" t="s">
        <v>3685</v>
      </c>
      <c r="C31" s="543" t="s">
        <v>2046</v>
      </c>
      <c r="D31" s="563"/>
      <c r="E31" s="546"/>
    </row>
    <row r="32" spans="1:5" ht="15" customHeight="1">
      <c r="A32" s="541">
        <v>25</v>
      </c>
      <c r="B32" s="544" t="s">
        <v>3686</v>
      </c>
      <c r="C32" s="543" t="s">
        <v>2046</v>
      </c>
      <c r="D32" s="563"/>
      <c r="E32" s="546"/>
    </row>
    <row r="33" spans="1:5">
      <c r="A33" s="541">
        <v>26</v>
      </c>
      <c r="B33" s="544" t="s">
        <v>3687</v>
      </c>
      <c r="C33" s="543" t="s">
        <v>2046</v>
      </c>
      <c r="D33" s="563"/>
      <c r="E33" s="546"/>
    </row>
    <row r="34" spans="1:5">
      <c r="A34" s="541">
        <v>27</v>
      </c>
      <c r="B34" s="544" t="s">
        <v>4644</v>
      </c>
      <c r="C34" s="543" t="s">
        <v>2046</v>
      </c>
      <c r="D34" s="563"/>
      <c r="E34" s="546"/>
    </row>
    <row r="35" spans="1:5">
      <c r="A35" s="541">
        <v>28</v>
      </c>
      <c r="B35" s="544" t="s">
        <v>3323</v>
      </c>
      <c r="C35" s="543" t="s">
        <v>2046</v>
      </c>
      <c r="D35" s="564"/>
      <c r="E35" s="565"/>
    </row>
    <row r="36" spans="1:5">
      <c r="A36" s="541">
        <v>29</v>
      </c>
      <c r="B36" s="566" t="s">
        <v>2047</v>
      </c>
      <c r="C36" s="543" t="s">
        <v>2046</v>
      </c>
      <c r="D36" s="589">
        <f>SUM(D37:D38)</f>
        <v>0</v>
      </c>
      <c r="E36" s="590">
        <f>SUM(E37:E38)</f>
        <v>0</v>
      </c>
    </row>
    <row r="37" spans="1:5" ht="15.75" customHeight="1">
      <c r="A37" s="541">
        <v>30</v>
      </c>
      <c r="B37" s="544" t="s">
        <v>3688</v>
      </c>
      <c r="C37" s="543" t="s">
        <v>2046</v>
      </c>
      <c r="D37" s="563"/>
      <c r="E37" s="546"/>
    </row>
    <row r="38" spans="1:5">
      <c r="A38" s="541">
        <v>31</v>
      </c>
      <c r="B38" s="544" t="s">
        <v>3323</v>
      </c>
      <c r="C38" s="549" t="s">
        <v>2046</v>
      </c>
      <c r="D38" s="564"/>
      <c r="E38" s="565"/>
    </row>
    <row r="39" spans="1:5">
      <c r="A39" s="541">
        <v>32</v>
      </c>
      <c r="B39" s="566" t="s">
        <v>2048</v>
      </c>
      <c r="C39" s="567" t="s">
        <v>2046</v>
      </c>
      <c r="D39" s="589">
        <f>SUM(D40:D42)</f>
        <v>0</v>
      </c>
      <c r="E39" s="590">
        <f>SUM(E40:E42)</f>
        <v>0</v>
      </c>
    </row>
    <row r="40" spans="1:5" ht="20.25" customHeight="1">
      <c r="A40" s="541">
        <v>33</v>
      </c>
      <c r="B40" s="568" t="s">
        <v>3689</v>
      </c>
      <c r="C40" s="543" t="s">
        <v>2046</v>
      </c>
      <c r="D40" s="545"/>
      <c r="E40" s="546"/>
    </row>
    <row r="41" spans="1:5">
      <c r="A41" s="541">
        <v>34</v>
      </c>
      <c r="B41" s="548" t="s">
        <v>4645</v>
      </c>
      <c r="C41" s="543" t="s">
        <v>2046</v>
      </c>
      <c r="D41" s="550"/>
      <c r="E41" s="546"/>
    </row>
    <row r="42" spans="1:5">
      <c r="A42" s="541">
        <v>35</v>
      </c>
      <c r="B42" s="548" t="s">
        <v>3323</v>
      </c>
      <c r="C42" s="549" t="s">
        <v>2046</v>
      </c>
      <c r="D42" s="550"/>
      <c r="E42" s="546"/>
    </row>
    <row r="43" spans="1:5" ht="15" thickBot="1">
      <c r="A43" s="541">
        <v>36</v>
      </c>
      <c r="B43" s="569" t="s">
        <v>2049</v>
      </c>
      <c r="C43" s="553" t="s">
        <v>2046</v>
      </c>
      <c r="D43" s="591">
        <f>SUM(D21,D30,D36,D39)</f>
        <v>0</v>
      </c>
      <c r="E43" s="592">
        <f>SUM(E21,E30,E36,E39)</f>
        <v>0</v>
      </c>
    </row>
    <row r="44" spans="1:5" ht="28.95" customHeight="1">
      <c r="A44" s="541">
        <v>37</v>
      </c>
      <c r="B44" s="557" t="s">
        <v>3350</v>
      </c>
      <c r="C44" s="558" t="s">
        <v>2046</v>
      </c>
      <c r="D44" s="587">
        <f>SUM(D45:D50)</f>
        <v>0</v>
      </c>
      <c r="E44" s="588">
        <f>SUM(E45:E50)</f>
        <v>0</v>
      </c>
    </row>
    <row r="45" spans="1:5" ht="19.95" customHeight="1">
      <c r="A45" s="541">
        <v>38</v>
      </c>
      <c r="B45" s="570" t="s">
        <v>3690</v>
      </c>
      <c r="C45" s="571" t="s">
        <v>2046</v>
      </c>
      <c r="D45" s="572"/>
      <c r="E45" s="571"/>
    </row>
    <row r="46" spans="1:5" ht="18" customHeight="1">
      <c r="A46" s="541">
        <v>39</v>
      </c>
      <c r="B46" s="573" t="s">
        <v>3691</v>
      </c>
      <c r="C46" s="571" t="s">
        <v>2046</v>
      </c>
      <c r="D46" s="572"/>
      <c r="E46" s="570"/>
    </row>
    <row r="47" spans="1:5" ht="18" customHeight="1">
      <c r="A47" s="541">
        <v>40</v>
      </c>
      <c r="B47" s="573" t="s">
        <v>3692</v>
      </c>
      <c r="C47" s="571" t="s">
        <v>2046</v>
      </c>
      <c r="D47" s="572"/>
      <c r="E47" s="570"/>
    </row>
    <row r="48" spans="1:5" ht="18" customHeight="1">
      <c r="A48" s="541">
        <v>41</v>
      </c>
      <c r="B48" s="573" t="s">
        <v>3693</v>
      </c>
      <c r="C48" s="571" t="s">
        <v>2046</v>
      </c>
      <c r="D48" s="572"/>
      <c r="E48" s="570"/>
    </row>
    <row r="49" spans="1:5" ht="18" customHeight="1">
      <c r="A49" s="541">
        <v>42</v>
      </c>
      <c r="B49" s="573" t="s">
        <v>4646</v>
      </c>
      <c r="C49" s="571" t="s">
        <v>2046</v>
      </c>
      <c r="D49" s="572"/>
      <c r="E49" s="570"/>
    </row>
    <row r="50" spans="1:5" ht="21" customHeight="1">
      <c r="A50" s="541">
        <v>43</v>
      </c>
      <c r="B50" s="574" t="s">
        <v>3323</v>
      </c>
      <c r="C50" s="571" t="s">
        <v>2046</v>
      </c>
      <c r="D50" s="572"/>
      <c r="E50" s="571"/>
    </row>
    <row r="51" spans="1:5" ht="30.75" customHeight="1">
      <c r="A51" s="541">
        <v>44</v>
      </c>
      <c r="B51" s="575" t="s">
        <v>3653</v>
      </c>
      <c r="C51" s="558" t="s">
        <v>2046</v>
      </c>
      <c r="D51" s="587">
        <f>SUM(D52:D54)</f>
        <v>0</v>
      </c>
      <c r="E51" s="590">
        <f>SUM(E52:E54)</f>
        <v>0</v>
      </c>
    </row>
    <row r="52" spans="1:5" ht="19.5" customHeight="1">
      <c r="A52" s="541">
        <v>45</v>
      </c>
      <c r="B52" s="570" t="s">
        <v>3694</v>
      </c>
      <c r="C52" s="571" t="s">
        <v>2046</v>
      </c>
      <c r="D52" s="572"/>
      <c r="E52" s="571"/>
    </row>
    <row r="53" spans="1:5" ht="19.5" customHeight="1">
      <c r="A53" s="541">
        <v>46</v>
      </c>
      <c r="B53" s="570" t="s">
        <v>3695</v>
      </c>
      <c r="C53" s="571" t="s">
        <v>2046</v>
      </c>
      <c r="D53" s="572"/>
      <c r="E53" s="571"/>
    </row>
    <row r="54" spans="1:5" ht="19.5" customHeight="1">
      <c r="A54" s="541">
        <v>47</v>
      </c>
      <c r="B54" s="576" t="s">
        <v>3351</v>
      </c>
      <c r="C54" s="571" t="s">
        <v>2046</v>
      </c>
      <c r="D54" s="572"/>
      <c r="E54" s="571"/>
    </row>
    <row r="55" spans="1:5" ht="29.25" customHeight="1">
      <c r="A55" s="579"/>
      <c r="B55" s="593"/>
      <c r="C55" s="594"/>
      <c r="D55" s="595"/>
      <c r="E55" s="596"/>
    </row>
    <row r="56" spans="1:5" ht="15.6">
      <c r="A56" s="579"/>
      <c r="B56" s="593"/>
      <c r="C56" s="594"/>
      <c r="D56" s="595"/>
      <c r="E56" s="596"/>
    </row>
    <row r="57" spans="1:5" ht="18">
      <c r="A57" s="597" t="s">
        <v>4647</v>
      </c>
    </row>
    <row r="58" spans="1:5">
      <c r="A58" s="362">
        <v>1</v>
      </c>
      <c r="B58" s="363"/>
      <c r="C58" s="364" t="s">
        <v>2045</v>
      </c>
      <c r="D58" s="364"/>
      <c r="E58" s="363"/>
    </row>
    <row r="59" spans="1:5">
      <c r="A59" s="362">
        <v>2</v>
      </c>
      <c r="B59" s="363"/>
      <c r="C59" s="365" t="s">
        <v>2046</v>
      </c>
      <c r="D59" s="364"/>
      <c r="E59" s="363"/>
    </row>
    <row r="60" spans="1:5">
      <c r="A60" s="362">
        <v>3</v>
      </c>
      <c r="B60" s="363"/>
      <c r="C60" s="365" t="s">
        <v>2046</v>
      </c>
      <c r="D60" s="366"/>
      <c r="E60" s="366"/>
    </row>
    <row r="61" spans="1:5">
      <c r="A61" s="367"/>
      <c r="B61" s="367"/>
      <c r="C61" s="367"/>
      <c r="D61" s="367"/>
      <c r="E61" s="367"/>
    </row>
    <row r="62" spans="1:5" ht="15" customHeight="1">
      <c r="A62" s="1014" t="s">
        <v>2050</v>
      </c>
      <c r="B62" s="1015"/>
      <c r="C62" s="1015"/>
      <c r="D62" s="1015"/>
      <c r="E62" s="1015"/>
    </row>
    <row r="63" spans="1:5" ht="15.6">
      <c r="A63" s="368"/>
      <c r="B63" s="369" t="s">
        <v>2051</v>
      </c>
      <c r="C63" s="370"/>
      <c r="D63" s="370"/>
      <c r="E63" s="370"/>
    </row>
    <row r="64" spans="1:5" ht="15.6">
      <c r="A64" s="368"/>
      <c r="B64" s="369" t="s">
        <v>2052</v>
      </c>
      <c r="C64" s="370"/>
      <c r="D64" s="370"/>
      <c r="E64" s="370"/>
    </row>
    <row r="65" spans="1:5" ht="15.6">
      <c r="A65" s="368"/>
      <c r="B65" s="369" t="s">
        <v>3352</v>
      </c>
      <c r="C65" s="370"/>
      <c r="D65" s="370"/>
      <c r="E65" s="370"/>
    </row>
    <row r="66" spans="1:5" ht="15.6">
      <c r="A66" s="368"/>
      <c r="B66" s="369" t="s">
        <v>3353</v>
      </c>
      <c r="C66" s="370"/>
      <c r="D66" s="370"/>
      <c r="E66" s="370"/>
    </row>
    <row r="67" spans="1:5" ht="15.6">
      <c r="A67" s="368"/>
      <c r="B67" s="369" t="s">
        <v>4648</v>
      </c>
      <c r="C67" s="370"/>
      <c r="D67" s="370"/>
      <c r="E67" s="370"/>
    </row>
    <row r="68" spans="1:5" ht="18">
      <c r="A68" s="368"/>
      <c r="B68" s="369" t="s">
        <v>4649</v>
      </c>
      <c r="C68" s="370"/>
      <c r="D68" s="370"/>
      <c r="E68" s="370"/>
    </row>
    <row r="69" spans="1:5" ht="15.6">
      <c r="A69" s="368"/>
      <c r="B69" s="369" t="s">
        <v>2053</v>
      </c>
      <c r="C69" s="370"/>
      <c r="D69" s="370"/>
      <c r="E69" s="370"/>
    </row>
    <row r="70" spans="1:5">
      <c r="A70" s="371"/>
      <c r="B70" s="372"/>
      <c r="C70" s="367"/>
      <c r="D70" s="367"/>
      <c r="E70" s="367"/>
    </row>
    <row r="71" spans="1:5">
      <c r="A71" s="371"/>
      <c r="B71" s="372"/>
      <c r="C71" s="367"/>
      <c r="D71" s="367"/>
      <c r="E71" s="367"/>
    </row>
    <row r="72" spans="1:5" ht="15.6">
      <c r="A72" s="370"/>
      <c r="B72" s="369" t="s">
        <v>1606</v>
      </c>
      <c r="C72" s="370"/>
      <c r="D72" s="370"/>
      <c r="E72" s="370"/>
    </row>
    <row r="73" spans="1:5" ht="15.6">
      <c r="A73" s="370"/>
      <c r="B73" s="373" t="s">
        <v>1607</v>
      </c>
      <c r="C73" s="370"/>
      <c r="D73" s="370"/>
      <c r="E73" s="370"/>
    </row>
  </sheetData>
  <mergeCells count="9">
    <mergeCell ref="B6:B7"/>
    <mergeCell ref="C6:C7"/>
    <mergeCell ref="D6:E6"/>
    <mergeCell ref="A62:E62"/>
    <mergeCell ref="B1:E1"/>
    <mergeCell ref="A2:E2"/>
    <mergeCell ref="A3:E3"/>
    <mergeCell ref="B4:E4"/>
    <mergeCell ref="A6:A7"/>
  </mergeCells>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Лист8">
    <tabColor rgb="FF92D050"/>
  </sheetPr>
  <dimension ref="A1:AZ69"/>
  <sheetViews>
    <sheetView zoomScale="55" zoomScaleNormal="55" workbookViewId="0"/>
  </sheetViews>
  <sheetFormatPr defaultColWidth="9.109375" defaultRowHeight="15.6"/>
  <cols>
    <col min="1" max="1" width="8.88671875" style="598" customWidth="1"/>
    <col min="2" max="2" width="13.33203125" style="599" customWidth="1"/>
    <col min="3" max="3" width="14.33203125" style="598" customWidth="1"/>
    <col min="4" max="4" width="13.5546875" style="598" customWidth="1"/>
    <col min="5" max="5" width="9.33203125" style="598" customWidth="1"/>
    <col min="6" max="6" width="10.5546875" style="598" customWidth="1"/>
    <col min="7" max="7" width="8.44140625" style="598" customWidth="1"/>
    <col min="8" max="8" width="8.88671875" style="598" customWidth="1"/>
    <col min="9" max="9" width="8.6640625" style="598" customWidth="1"/>
    <col min="10" max="10" width="9.44140625" style="598" customWidth="1"/>
    <col min="11" max="11" width="8" style="598" customWidth="1"/>
    <col min="12" max="12" width="9" style="598" customWidth="1"/>
    <col min="13" max="13" width="8.88671875" style="598" customWidth="1"/>
    <col min="14" max="14" width="11.109375" style="598" customWidth="1"/>
    <col min="15" max="15" width="9.33203125" style="598" customWidth="1"/>
    <col min="16" max="16" width="9.5546875" style="598" customWidth="1"/>
    <col min="17" max="17" width="9.6640625" style="598" customWidth="1"/>
    <col min="18" max="18" width="11.33203125" style="598" customWidth="1"/>
    <col min="19" max="21" width="9.33203125" style="598" customWidth="1"/>
    <col min="22" max="22" width="11.33203125" style="598" customWidth="1"/>
    <col min="23" max="23" width="9" style="598" customWidth="1"/>
    <col min="24" max="25" width="9.6640625" style="598" customWidth="1"/>
    <col min="26" max="26" width="11.109375" style="598" customWidth="1"/>
    <col min="27" max="27" width="9.5546875" style="598" customWidth="1"/>
    <col min="28" max="28" width="9.33203125" style="598" customWidth="1"/>
    <col min="29" max="29" width="8.88671875" style="598" customWidth="1"/>
    <col min="30" max="30" width="11.109375" style="598" customWidth="1"/>
    <col min="31" max="31" width="8.88671875" style="598" customWidth="1"/>
    <col min="32" max="32" width="9.5546875" style="598" customWidth="1"/>
    <col min="33" max="33" width="8.88671875" style="598" customWidth="1"/>
    <col min="34" max="35" width="11.109375" style="598" customWidth="1"/>
    <col min="36" max="36" width="9.5546875" style="598" customWidth="1"/>
    <col min="37" max="37" width="8.88671875" style="598" customWidth="1"/>
    <col min="38" max="38" width="11.109375" style="598" customWidth="1"/>
    <col min="39" max="39" width="8.88671875" style="598" customWidth="1"/>
    <col min="40" max="40" width="9.5546875" style="598" customWidth="1"/>
    <col min="41" max="41" width="8.88671875" style="598" customWidth="1"/>
    <col min="42" max="42" width="11.109375" style="598" customWidth="1"/>
    <col min="43" max="43" width="8.88671875" style="598" customWidth="1"/>
    <col min="44" max="44" width="9.5546875" style="598" customWidth="1"/>
    <col min="45" max="45" width="9.33203125" style="598" customWidth="1"/>
    <col min="46" max="46" width="11.44140625" style="598" customWidth="1"/>
    <col min="47" max="47" width="9.5546875" style="598" customWidth="1"/>
    <col min="48" max="48" width="10.33203125" style="598" customWidth="1"/>
    <col min="49" max="49" width="11.44140625" style="598" customWidth="1"/>
    <col min="50" max="50" width="10.88671875" style="598" customWidth="1"/>
    <col min="51" max="51" width="43.44140625" style="598" customWidth="1"/>
    <col min="52" max="268" width="9.109375" style="598"/>
    <col min="269" max="269" width="34.5546875" style="598" customWidth="1"/>
    <col min="270" max="270" width="13.33203125" style="598" customWidth="1"/>
    <col min="271" max="271" width="14.33203125" style="598" customWidth="1"/>
    <col min="272" max="272" width="13.5546875" style="598" customWidth="1"/>
    <col min="273" max="273" width="9.33203125" style="598" customWidth="1"/>
    <col min="274" max="274" width="10.5546875" style="598" customWidth="1"/>
    <col min="275" max="275" width="8.44140625" style="598" customWidth="1"/>
    <col min="276" max="276" width="8.88671875" style="598" customWidth="1"/>
    <col min="277" max="277" width="8.6640625" style="598" customWidth="1"/>
    <col min="278" max="278" width="9.44140625" style="598" customWidth="1"/>
    <col min="279" max="279" width="8" style="598" customWidth="1"/>
    <col min="280" max="280" width="9" style="598" customWidth="1"/>
    <col min="281" max="281" width="8.88671875" style="598" customWidth="1"/>
    <col min="282" max="282" width="11.109375" style="598" customWidth="1"/>
    <col min="283" max="283" width="9.33203125" style="598" customWidth="1"/>
    <col min="284" max="284" width="9.5546875" style="598" customWidth="1"/>
    <col min="285" max="285" width="9.6640625" style="598" customWidth="1"/>
    <col min="286" max="286" width="11.33203125" style="598" customWidth="1"/>
    <col min="287" max="289" width="9.33203125" style="598" customWidth="1"/>
    <col min="290" max="290" width="11.33203125" style="598" customWidth="1"/>
    <col min="291" max="291" width="9" style="598" customWidth="1"/>
    <col min="292" max="293" width="9.6640625" style="598" customWidth="1"/>
    <col min="294" max="294" width="11.109375" style="598" customWidth="1"/>
    <col min="295" max="295" width="9.5546875" style="598" customWidth="1"/>
    <col min="296" max="296" width="9.33203125" style="598" customWidth="1"/>
    <col min="297" max="297" width="8.88671875" style="598" customWidth="1"/>
    <col min="298" max="298" width="11.109375" style="598" customWidth="1"/>
    <col min="299" max="299" width="8.88671875" style="598" customWidth="1"/>
    <col min="300" max="300" width="9.5546875" style="598" customWidth="1"/>
    <col min="301" max="301" width="9.33203125" style="598" customWidth="1"/>
    <col min="302" max="302" width="11.44140625" style="598" customWidth="1"/>
    <col min="303" max="303" width="9.5546875" style="598" customWidth="1"/>
    <col min="304" max="304" width="10.33203125" style="598" customWidth="1"/>
    <col min="305" max="305" width="11.44140625" style="598" customWidth="1"/>
    <col min="306" max="306" width="10.88671875" style="598" customWidth="1"/>
    <col min="307" max="307" width="43.44140625" style="598" customWidth="1"/>
    <col min="308" max="524" width="9.109375" style="598"/>
    <col min="525" max="525" width="34.5546875" style="598" customWidth="1"/>
    <col min="526" max="526" width="13.33203125" style="598" customWidth="1"/>
    <col min="527" max="527" width="14.33203125" style="598" customWidth="1"/>
    <col min="528" max="528" width="13.5546875" style="598" customWidth="1"/>
    <col min="529" max="529" width="9.33203125" style="598" customWidth="1"/>
    <col min="530" max="530" width="10.5546875" style="598" customWidth="1"/>
    <col min="531" max="531" width="8.44140625" style="598" customWidth="1"/>
    <col min="532" max="532" width="8.88671875" style="598" customWidth="1"/>
    <col min="533" max="533" width="8.6640625" style="598" customWidth="1"/>
    <col min="534" max="534" width="9.44140625" style="598" customWidth="1"/>
    <col min="535" max="535" width="8" style="598" customWidth="1"/>
    <col min="536" max="536" width="9" style="598" customWidth="1"/>
    <col min="537" max="537" width="8.88671875" style="598" customWidth="1"/>
    <col min="538" max="538" width="11.109375" style="598" customWidth="1"/>
    <col min="539" max="539" width="9.33203125" style="598" customWidth="1"/>
    <col min="540" max="540" width="9.5546875" style="598" customWidth="1"/>
    <col min="541" max="541" width="9.6640625" style="598" customWidth="1"/>
    <col min="542" max="542" width="11.33203125" style="598" customWidth="1"/>
    <col min="543" max="545" width="9.33203125" style="598" customWidth="1"/>
    <col min="546" max="546" width="11.33203125" style="598" customWidth="1"/>
    <col min="547" max="547" width="9" style="598" customWidth="1"/>
    <col min="548" max="549" width="9.6640625" style="598" customWidth="1"/>
    <col min="550" max="550" width="11.109375" style="598" customWidth="1"/>
    <col min="551" max="551" width="9.5546875" style="598" customWidth="1"/>
    <col min="552" max="552" width="9.33203125" style="598" customWidth="1"/>
    <col min="553" max="553" width="8.88671875" style="598" customWidth="1"/>
    <col min="554" max="554" width="11.109375" style="598" customWidth="1"/>
    <col min="555" max="555" width="8.88671875" style="598" customWidth="1"/>
    <col min="556" max="556" width="9.5546875" style="598" customWidth="1"/>
    <col min="557" max="557" width="9.33203125" style="598" customWidth="1"/>
    <col min="558" max="558" width="11.44140625" style="598" customWidth="1"/>
    <col min="559" max="559" width="9.5546875" style="598" customWidth="1"/>
    <col min="560" max="560" width="10.33203125" style="598" customWidth="1"/>
    <col min="561" max="561" width="11.44140625" style="598" customWidth="1"/>
    <col min="562" max="562" width="10.88671875" style="598" customWidth="1"/>
    <col min="563" max="563" width="43.44140625" style="598" customWidth="1"/>
    <col min="564" max="780" width="9.109375" style="598"/>
    <col min="781" max="781" width="34.5546875" style="598" customWidth="1"/>
    <col min="782" max="782" width="13.33203125" style="598" customWidth="1"/>
    <col min="783" max="783" width="14.33203125" style="598" customWidth="1"/>
    <col min="784" max="784" width="13.5546875" style="598" customWidth="1"/>
    <col min="785" max="785" width="9.33203125" style="598" customWidth="1"/>
    <col min="786" max="786" width="10.5546875" style="598" customWidth="1"/>
    <col min="787" max="787" width="8.44140625" style="598" customWidth="1"/>
    <col min="788" max="788" width="8.88671875" style="598" customWidth="1"/>
    <col min="789" max="789" width="8.6640625" style="598" customWidth="1"/>
    <col min="790" max="790" width="9.44140625" style="598" customWidth="1"/>
    <col min="791" max="791" width="8" style="598" customWidth="1"/>
    <col min="792" max="792" width="9" style="598" customWidth="1"/>
    <col min="793" max="793" width="8.88671875" style="598" customWidth="1"/>
    <col min="794" max="794" width="11.109375" style="598" customWidth="1"/>
    <col min="795" max="795" width="9.33203125" style="598" customWidth="1"/>
    <col min="796" max="796" width="9.5546875" style="598" customWidth="1"/>
    <col min="797" max="797" width="9.6640625" style="598" customWidth="1"/>
    <col min="798" max="798" width="11.33203125" style="598" customWidth="1"/>
    <col min="799" max="801" width="9.33203125" style="598" customWidth="1"/>
    <col min="802" max="802" width="11.33203125" style="598" customWidth="1"/>
    <col min="803" max="803" width="9" style="598" customWidth="1"/>
    <col min="804" max="805" width="9.6640625" style="598" customWidth="1"/>
    <col min="806" max="806" width="11.109375" style="598" customWidth="1"/>
    <col min="807" max="807" width="9.5546875" style="598" customWidth="1"/>
    <col min="808" max="808" width="9.33203125" style="598" customWidth="1"/>
    <col min="809" max="809" width="8.88671875" style="598" customWidth="1"/>
    <col min="810" max="810" width="11.109375" style="598" customWidth="1"/>
    <col min="811" max="811" width="8.88671875" style="598" customWidth="1"/>
    <col min="812" max="812" width="9.5546875" style="598" customWidth="1"/>
    <col min="813" max="813" width="9.33203125" style="598" customWidth="1"/>
    <col min="814" max="814" width="11.44140625" style="598" customWidth="1"/>
    <col min="815" max="815" width="9.5546875" style="598" customWidth="1"/>
    <col min="816" max="816" width="10.33203125" style="598" customWidth="1"/>
    <col min="817" max="817" width="11.44140625" style="598" customWidth="1"/>
    <col min="818" max="818" width="10.88671875" style="598" customWidth="1"/>
    <col min="819" max="819" width="43.44140625" style="598" customWidth="1"/>
    <col min="820" max="1036" width="9.109375" style="598"/>
    <col min="1037" max="1037" width="34.5546875" style="598" customWidth="1"/>
    <col min="1038" max="1038" width="13.33203125" style="598" customWidth="1"/>
    <col min="1039" max="1039" width="14.33203125" style="598" customWidth="1"/>
    <col min="1040" max="1040" width="13.5546875" style="598" customWidth="1"/>
    <col min="1041" max="1041" width="9.33203125" style="598" customWidth="1"/>
    <col min="1042" max="1042" width="10.5546875" style="598" customWidth="1"/>
    <col min="1043" max="1043" width="8.44140625" style="598" customWidth="1"/>
    <col min="1044" max="1044" width="8.88671875" style="598" customWidth="1"/>
    <col min="1045" max="1045" width="8.6640625" style="598" customWidth="1"/>
    <col min="1046" max="1046" width="9.44140625" style="598" customWidth="1"/>
    <col min="1047" max="1047" width="8" style="598" customWidth="1"/>
    <col min="1048" max="1048" width="9" style="598" customWidth="1"/>
    <col min="1049" max="1049" width="8.88671875" style="598" customWidth="1"/>
    <col min="1050" max="1050" width="11.109375" style="598" customWidth="1"/>
    <col min="1051" max="1051" width="9.33203125" style="598" customWidth="1"/>
    <col min="1052" max="1052" width="9.5546875" style="598" customWidth="1"/>
    <col min="1053" max="1053" width="9.6640625" style="598" customWidth="1"/>
    <col min="1054" max="1054" width="11.33203125" style="598" customWidth="1"/>
    <col min="1055" max="1057" width="9.33203125" style="598" customWidth="1"/>
    <col min="1058" max="1058" width="11.33203125" style="598" customWidth="1"/>
    <col min="1059" max="1059" width="9" style="598" customWidth="1"/>
    <col min="1060" max="1061" width="9.6640625" style="598" customWidth="1"/>
    <col min="1062" max="1062" width="11.109375" style="598" customWidth="1"/>
    <col min="1063" max="1063" width="9.5546875" style="598" customWidth="1"/>
    <col min="1064" max="1064" width="9.33203125" style="598" customWidth="1"/>
    <col min="1065" max="1065" width="8.88671875" style="598" customWidth="1"/>
    <col min="1066" max="1066" width="11.109375" style="598" customWidth="1"/>
    <col min="1067" max="1067" width="8.88671875" style="598" customWidth="1"/>
    <col min="1068" max="1068" width="9.5546875" style="598" customWidth="1"/>
    <col min="1069" max="1069" width="9.33203125" style="598" customWidth="1"/>
    <col min="1070" max="1070" width="11.44140625" style="598" customWidth="1"/>
    <col min="1071" max="1071" width="9.5546875" style="598" customWidth="1"/>
    <col min="1072" max="1072" width="10.33203125" style="598" customWidth="1"/>
    <col min="1073" max="1073" width="11.44140625" style="598" customWidth="1"/>
    <col min="1074" max="1074" width="10.88671875" style="598" customWidth="1"/>
    <col min="1075" max="1075" width="43.44140625" style="598" customWidth="1"/>
    <col min="1076" max="1292" width="9.109375" style="598"/>
    <col min="1293" max="1293" width="34.5546875" style="598" customWidth="1"/>
    <col min="1294" max="1294" width="13.33203125" style="598" customWidth="1"/>
    <col min="1295" max="1295" width="14.33203125" style="598" customWidth="1"/>
    <col min="1296" max="1296" width="13.5546875" style="598" customWidth="1"/>
    <col min="1297" max="1297" width="9.33203125" style="598" customWidth="1"/>
    <col min="1298" max="1298" width="10.5546875" style="598" customWidth="1"/>
    <col min="1299" max="1299" width="8.44140625" style="598" customWidth="1"/>
    <col min="1300" max="1300" width="8.88671875" style="598" customWidth="1"/>
    <col min="1301" max="1301" width="8.6640625" style="598" customWidth="1"/>
    <col min="1302" max="1302" width="9.44140625" style="598" customWidth="1"/>
    <col min="1303" max="1303" width="8" style="598" customWidth="1"/>
    <col min="1304" max="1304" width="9" style="598" customWidth="1"/>
    <col min="1305" max="1305" width="8.88671875" style="598" customWidth="1"/>
    <col min="1306" max="1306" width="11.109375" style="598" customWidth="1"/>
    <col min="1307" max="1307" width="9.33203125" style="598" customWidth="1"/>
    <col min="1308" max="1308" width="9.5546875" style="598" customWidth="1"/>
    <col min="1309" max="1309" width="9.6640625" style="598" customWidth="1"/>
    <col min="1310" max="1310" width="11.33203125" style="598" customWidth="1"/>
    <col min="1311" max="1313" width="9.33203125" style="598" customWidth="1"/>
    <col min="1314" max="1314" width="11.33203125" style="598" customWidth="1"/>
    <col min="1315" max="1315" width="9" style="598" customWidth="1"/>
    <col min="1316" max="1317" width="9.6640625" style="598" customWidth="1"/>
    <col min="1318" max="1318" width="11.109375" style="598" customWidth="1"/>
    <col min="1319" max="1319" width="9.5546875" style="598" customWidth="1"/>
    <col min="1320" max="1320" width="9.33203125" style="598" customWidth="1"/>
    <col min="1321" max="1321" width="8.88671875" style="598" customWidth="1"/>
    <col min="1322" max="1322" width="11.109375" style="598" customWidth="1"/>
    <col min="1323" max="1323" width="8.88671875" style="598" customWidth="1"/>
    <col min="1324" max="1324" width="9.5546875" style="598" customWidth="1"/>
    <col min="1325" max="1325" width="9.33203125" style="598" customWidth="1"/>
    <col min="1326" max="1326" width="11.44140625" style="598" customWidth="1"/>
    <col min="1327" max="1327" width="9.5546875" style="598" customWidth="1"/>
    <col min="1328" max="1328" width="10.33203125" style="598" customWidth="1"/>
    <col min="1329" max="1329" width="11.44140625" style="598" customWidth="1"/>
    <col min="1330" max="1330" width="10.88671875" style="598" customWidth="1"/>
    <col min="1331" max="1331" width="43.44140625" style="598" customWidth="1"/>
    <col min="1332" max="1548" width="9.109375" style="598"/>
    <col min="1549" max="1549" width="34.5546875" style="598" customWidth="1"/>
    <col min="1550" max="1550" width="13.33203125" style="598" customWidth="1"/>
    <col min="1551" max="1551" width="14.33203125" style="598" customWidth="1"/>
    <col min="1552" max="1552" width="13.5546875" style="598" customWidth="1"/>
    <col min="1553" max="1553" width="9.33203125" style="598" customWidth="1"/>
    <col min="1554" max="1554" width="10.5546875" style="598" customWidth="1"/>
    <col min="1555" max="1555" width="8.44140625" style="598" customWidth="1"/>
    <col min="1556" max="1556" width="8.88671875" style="598" customWidth="1"/>
    <col min="1557" max="1557" width="8.6640625" style="598" customWidth="1"/>
    <col min="1558" max="1558" width="9.44140625" style="598" customWidth="1"/>
    <col min="1559" max="1559" width="8" style="598" customWidth="1"/>
    <col min="1560" max="1560" width="9" style="598" customWidth="1"/>
    <col min="1561" max="1561" width="8.88671875" style="598" customWidth="1"/>
    <col min="1562" max="1562" width="11.109375" style="598" customWidth="1"/>
    <col min="1563" max="1563" width="9.33203125" style="598" customWidth="1"/>
    <col min="1564" max="1564" width="9.5546875" style="598" customWidth="1"/>
    <col min="1565" max="1565" width="9.6640625" style="598" customWidth="1"/>
    <col min="1566" max="1566" width="11.33203125" style="598" customWidth="1"/>
    <col min="1567" max="1569" width="9.33203125" style="598" customWidth="1"/>
    <col min="1570" max="1570" width="11.33203125" style="598" customWidth="1"/>
    <col min="1571" max="1571" width="9" style="598" customWidth="1"/>
    <col min="1572" max="1573" width="9.6640625" style="598" customWidth="1"/>
    <col min="1574" max="1574" width="11.109375" style="598" customWidth="1"/>
    <col min="1575" max="1575" width="9.5546875" style="598" customWidth="1"/>
    <col min="1576" max="1576" width="9.33203125" style="598" customWidth="1"/>
    <col min="1577" max="1577" width="8.88671875" style="598" customWidth="1"/>
    <col min="1578" max="1578" width="11.109375" style="598" customWidth="1"/>
    <col min="1579" max="1579" width="8.88671875" style="598" customWidth="1"/>
    <col min="1580" max="1580" width="9.5546875" style="598" customWidth="1"/>
    <col min="1581" max="1581" width="9.33203125" style="598" customWidth="1"/>
    <col min="1582" max="1582" width="11.44140625" style="598" customWidth="1"/>
    <col min="1583" max="1583" width="9.5546875" style="598" customWidth="1"/>
    <col min="1584" max="1584" width="10.33203125" style="598" customWidth="1"/>
    <col min="1585" max="1585" width="11.44140625" style="598" customWidth="1"/>
    <col min="1586" max="1586" width="10.88671875" style="598" customWidth="1"/>
    <col min="1587" max="1587" width="43.44140625" style="598" customWidth="1"/>
    <col min="1588" max="1804" width="9.109375" style="598"/>
    <col min="1805" max="1805" width="34.5546875" style="598" customWidth="1"/>
    <col min="1806" max="1806" width="13.33203125" style="598" customWidth="1"/>
    <col min="1807" max="1807" width="14.33203125" style="598" customWidth="1"/>
    <col min="1808" max="1808" width="13.5546875" style="598" customWidth="1"/>
    <col min="1809" max="1809" width="9.33203125" style="598" customWidth="1"/>
    <col min="1810" max="1810" width="10.5546875" style="598" customWidth="1"/>
    <col min="1811" max="1811" width="8.44140625" style="598" customWidth="1"/>
    <col min="1812" max="1812" width="8.88671875" style="598" customWidth="1"/>
    <col min="1813" max="1813" width="8.6640625" style="598" customWidth="1"/>
    <col min="1814" max="1814" width="9.44140625" style="598" customWidth="1"/>
    <col min="1815" max="1815" width="8" style="598" customWidth="1"/>
    <col min="1816" max="1816" width="9" style="598" customWidth="1"/>
    <col min="1817" max="1817" width="8.88671875" style="598" customWidth="1"/>
    <col min="1818" max="1818" width="11.109375" style="598" customWidth="1"/>
    <col min="1819" max="1819" width="9.33203125" style="598" customWidth="1"/>
    <col min="1820" max="1820" width="9.5546875" style="598" customWidth="1"/>
    <col min="1821" max="1821" width="9.6640625" style="598" customWidth="1"/>
    <col min="1822" max="1822" width="11.33203125" style="598" customWidth="1"/>
    <col min="1823" max="1825" width="9.33203125" style="598" customWidth="1"/>
    <col min="1826" max="1826" width="11.33203125" style="598" customWidth="1"/>
    <col min="1827" max="1827" width="9" style="598" customWidth="1"/>
    <col min="1828" max="1829" width="9.6640625" style="598" customWidth="1"/>
    <col min="1830" max="1830" width="11.109375" style="598" customWidth="1"/>
    <col min="1831" max="1831" width="9.5546875" style="598" customWidth="1"/>
    <col min="1832" max="1832" width="9.33203125" style="598" customWidth="1"/>
    <col min="1833" max="1833" width="8.88671875" style="598" customWidth="1"/>
    <col min="1834" max="1834" width="11.109375" style="598" customWidth="1"/>
    <col min="1835" max="1835" width="8.88671875" style="598" customWidth="1"/>
    <col min="1836" max="1836" width="9.5546875" style="598" customWidth="1"/>
    <col min="1837" max="1837" width="9.33203125" style="598" customWidth="1"/>
    <col min="1838" max="1838" width="11.44140625" style="598" customWidth="1"/>
    <col min="1839" max="1839" width="9.5546875" style="598" customWidth="1"/>
    <col min="1840" max="1840" width="10.33203125" style="598" customWidth="1"/>
    <col min="1841" max="1841" width="11.44140625" style="598" customWidth="1"/>
    <col min="1842" max="1842" width="10.88671875" style="598" customWidth="1"/>
    <col min="1843" max="1843" width="43.44140625" style="598" customWidth="1"/>
    <col min="1844" max="2060" width="9.109375" style="598"/>
    <col min="2061" max="2061" width="34.5546875" style="598" customWidth="1"/>
    <col min="2062" max="2062" width="13.33203125" style="598" customWidth="1"/>
    <col min="2063" max="2063" width="14.33203125" style="598" customWidth="1"/>
    <col min="2064" max="2064" width="13.5546875" style="598" customWidth="1"/>
    <col min="2065" max="2065" width="9.33203125" style="598" customWidth="1"/>
    <col min="2066" max="2066" width="10.5546875" style="598" customWidth="1"/>
    <col min="2067" max="2067" width="8.44140625" style="598" customWidth="1"/>
    <col min="2068" max="2068" width="8.88671875" style="598" customWidth="1"/>
    <col min="2069" max="2069" width="8.6640625" style="598" customWidth="1"/>
    <col min="2070" max="2070" width="9.44140625" style="598" customWidth="1"/>
    <col min="2071" max="2071" width="8" style="598" customWidth="1"/>
    <col min="2072" max="2072" width="9" style="598" customWidth="1"/>
    <col min="2073" max="2073" width="8.88671875" style="598" customWidth="1"/>
    <col min="2074" max="2074" width="11.109375" style="598" customWidth="1"/>
    <col min="2075" max="2075" width="9.33203125" style="598" customWidth="1"/>
    <col min="2076" max="2076" width="9.5546875" style="598" customWidth="1"/>
    <col min="2077" max="2077" width="9.6640625" style="598" customWidth="1"/>
    <col min="2078" max="2078" width="11.33203125" style="598" customWidth="1"/>
    <col min="2079" max="2081" width="9.33203125" style="598" customWidth="1"/>
    <col min="2082" max="2082" width="11.33203125" style="598" customWidth="1"/>
    <col min="2083" max="2083" width="9" style="598" customWidth="1"/>
    <col min="2084" max="2085" width="9.6640625" style="598" customWidth="1"/>
    <col min="2086" max="2086" width="11.109375" style="598" customWidth="1"/>
    <col min="2087" max="2087" width="9.5546875" style="598" customWidth="1"/>
    <col min="2088" max="2088" width="9.33203125" style="598" customWidth="1"/>
    <col min="2089" max="2089" width="8.88671875" style="598" customWidth="1"/>
    <col min="2090" max="2090" width="11.109375" style="598" customWidth="1"/>
    <col min="2091" max="2091" width="8.88671875" style="598" customWidth="1"/>
    <col min="2092" max="2092" width="9.5546875" style="598" customWidth="1"/>
    <col min="2093" max="2093" width="9.33203125" style="598" customWidth="1"/>
    <col min="2094" max="2094" width="11.44140625" style="598" customWidth="1"/>
    <col min="2095" max="2095" width="9.5546875" style="598" customWidth="1"/>
    <col min="2096" max="2096" width="10.33203125" style="598" customWidth="1"/>
    <col min="2097" max="2097" width="11.44140625" style="598" customWidth="1"/>
    <col min="2098" max="2098" width="10.88671875" style="598" customWidth="1"/>
    <col min="2099" max="2099" width="43.44140625" style="598" customWidth="1"/>
    <col min="2100" max="2316" width="9.109375" style="598"/>
    <col min="2317" max="2317" width="34.5546875" style="598" customWidth="1"/>
    <col min="2318" max="2318" width="13.33203125" style="598" customWidth="1"/>
    <col min="2319" max="2319" width="14.33203125" style="598" customWidth="1"/>
    <col min="2320" max="2320" width="13.5546875" style="598" customWidth="1"/>
    <col min="2321" max="2321" width="9.33203125" style="598" customWidth="1"/>
    <col min="2322" max="2322" width="10.5546875" style="598" customWidth="1"/>
    <col min="2323" max="2323" width="8.44140625" style="598" customWidth="1"/>
    <col min="2324" max="2324" width="8.88671875" style="598" customWidth="1"/>
    <col min="2325" max="2325" width="8.6640625" style="598" customWidth="1"/>
    <col min="2326" max="2326" width="9.44140625" style="598" customWidth="1"/>
    <col min="2327" max="2327" width="8" style="598" customWidth="1"/>
    <col min="2328" max="2328" width="9" style="598" customWidth="1"/>
    <col min="2329" max="2329" width="8.88671875" style="598" customWidth="1"/>
    <col min="2330" max="2330" width="11.109375" style="598" customWidth="1"/>
    <col min="2331" max="2331" width="9.33203125" style="598" customWidth="1"/>
    <col min="2332" max="2332" width="9.5546875" style="598" customWidth="1"/>
    <col min="2333" max="2333" width="9.6640625" style="598" customWidth="1"/>
    <col min="2334" max="2334" width="11.33203125" style="598" customWidth="1"/>
    <col min="2335" max="2337" width="9.33203125" style="598" customWidth="1"/>
    <col min="2338" max="2338" width="11.33203125" style="598" customWidth="1"/>
    <col min="2339" max="2339" width="9" style="598" customWidth="1"/>
    <col min="2340" max="2341" width="9.6640625" style="598" customWidth="1"/>
    <col min="2342" max="2342" width="11.109375" style="598" customWidth="1"/>
    <col min="2343" max="2343" width="9.5546875" style="598" customWidth="1"/>
    <col min="2344" max="2344" width="9.33203125" style="598" customWidth="1"/>
    <col min="2345" max="2345" width="8.88671875" style="598" customWidth="1"/>
    <col min="2346" max="2346" width="11.109375" style="598" customWidth="1"/>
    <col min="2347" max="2347" width="8.88671875" style="598" customWidth="1"/>
    <col min="2348" max="2348" width="9.5546875" style="598" customWidth="1"/>
    <col min="2349" max="2349" width="9.33203125" style="598" customWidth="1"/>
    <col min="2350" max="2350" width="11.44140625" style="598" customWidth="1"/>
    <col min="2351" max="2351" width="9.5546875" style="598" customWidth="1"/>
    <col min="2352" max="2352" width="10.33203125" style="598" customWidth="1"/>
    <col min="2353" max="2353" width="11.44140625" style="598" customWidth="1"/>
    <col min="2354" max="2354" width="10.88671875" style="598" customWidth="1"/>
    <col min="2355" max="2355" width="43.44140625" style="598" customWidth="1"/>
    <col min="2356" max="2572" width="9.109375" style="598"/>
    <col min="2573" max="2573" width="34.5546875" style="598" customWidth="1"/>
    <col min="2574" max="2574" width="13.33203125" style="598" customWidth="1"/>
    <col min="2575" max="2575" width="14.33203125" style="598" customWidth="1"/>
    <col min="2576" max="2576" width="13.5546875" style="598" customWidth="1"/>
    <col min="2577" max="2577" width="9.33203125" style="598" customWidth="1"/>
    <col min="2578" max="2578" width="10.5546875" style="598" customWidth="1"/>
    <col min="2579" max="2579" width="8.44140625" style="598" customWidth="1"/>
    <col min="2580" max="2580" width="8.88671875" style="598" customWidth="1"/>
    <col min="2581" max="2581" width="8.6640625" style="598" customWidth="1"/>
    <col min="2582" max="2582" width="9.44140625" style="598" customWidth="1"/>
    <col min="2583" max="2583" width="8" style="598" customWidth="1"/>
    <col min="2584" max="2584" width="9" style="598" customWidth="1"/>
    <col min="2585" max="2585" width="8.88671875" style="598" customWidth="1"/>
    <col min="2586" max="2586" width="11.109375" style="598" customWidth="1"/>
    <col min="2587" max="2587" width="9.33203125" style="598" customWidth="1"/>
    <col min="2588" max="2588" width="9.5546875" style="598" customWidth="1"/>
    <col min="2589" max="2589" width="9.6640625" style="598" customWidth="1"/>
    <col min="2590" max="2590" width="11.33203125" style="598" customWidth="1"/>
    <col min="2591" max="2593" width="9.33203125" style="598" customWidth="1"/>
    <col min="2594" max="2594" width="11.33203125" style="598" customWidth="1"/>
    <col min="2595" max="2595" width="9" style="598" customWidth="1"/>
    <col min="2596" max="2597" width="9.6640625" style="598" customWidth="1"/>
    <col min="2598" max="2598" width="11.109375" style="598" customWidth="1"/>
    <col min="2599" max="2599" width="9.5546875" style="598" customWidth="1"/>
    <col min="2600" max="2600" width="9.33203125" style="598" customWidth="1"/>
    <col min="2601" max="2601" width="8.88671875" style="598" customWidth="1"/>
    <col min="2602" max="2602" width="11.109375" style="598" customWidth="1"/>
    <col min="2603" max="2603" width="8.88671875" style="598" customWidth="1"/>
    <col min="2604" max="2604" width="9.5546875" style="598" customWidth="1"/>
    <col min="2605" max="2605" width="9.33203125" style="598" customWidth="1"/>
    <col min="2606" max="2606" width="11.44140625" style="598" customWidth="1"/>
    <col min="2607" max="2607" width="9.5546875" style="598" customWidth="1"/>
    <col min="2608" max="2608" width="10.33203125" style="598" customWidth="1"/>
    <col min="2609" max="2609" width="11.44140625" style="598" customWidth="1"/>
    <col min="2610" max="2610" width="10.88671875" style="598" customWidth="1"/>
    <col min="2611" max="2611" width="43.44140625" style="598" customWidth="1"/>
    <col min="2612" max="2828" width="9.109375" style="598"/>
    <col min="2829" max="2829" width="34.5546875" style="598" customWidth="1"/>
    <col min="2830" max="2830" width="13.33203125" style="598" customWidth="1"/>
    <col min="2831" max="2831" width="14.33203125" style="598" customWidth="1"/>
    <col min="2832" max="2832" width="13.5546875" style="598" customWidth="1"/>
    <col min="2833" max="2833" width="9.33203125" style="598" customWidth="1"/>
    <col min="2834" max="2834" width="10.5546875" style="598" customWidth="1"/>
    <col min="2835" max="2835" width="8.44140625" style="598" customWidth="1"/>
    <col min="2836" max="2836" width="8.88671875" style="598" customWidth="1"/>
    <col min="2837" max="2837" width="8.6640625" style="598" customWidth="1"/>
    <col min="2838" max="2838" width="9.44140625" style="598" customWidth="1"/>
    <col min="2839" max="2839" width="8" style="598" customWidth="1"/>
    <col min="2840" max="2840" width="9" style="598" customWidth="1"/>
    <col min="2841" max="2841" width="8.88671875" style="598" customWidth="1"/>
    <col min="2842" max="2842" width="11.109375" style="598" customWidth="1"/>
    <col min="2843" max="2843" width="9.33203125" style="598" customWidth="1"/>
    <col min="2844" max="2844" width="9.5546875" style="598" customWidth="1"/>
    <col min="2845" max="2845" width="9.6640625" style="598" customWidth="1"/>
    <col min="2846" max="2846" width="11.33203125" style="598" customWidth="1"/>
    <col min="2847" max="2849" width="9.33203125" style="598" customWidth="1"/>
    <col min="2850" max="2850" width="11.33203125" style="598" customWidth="1"/>
    <col min="2851" max="2851" width="9" style="598" customWidth="1"/>
    <col min="2852" max="2853" width="9.6640625" style="598" customWidth="1"/>
    <col min="2854" max="2854" width="11.109375" style="598" customWidth="1"/>
    <col min="2855" max="2855" width="9.5546875" style="598" customWidth="1"/>
    <col min="2856" max="2856" width="9.33203125" style="598" customWidth="1"/>
    <col min="2857" max="2857" width="8.88671875" style="598" customWidth="1"/>
    <col min="2858" max="2858" width="11.109375" style="598" customWidth="1"/>
    <col min="2859" max="2859" width="8.88671875" style="598" customWidth="1"/>
    <col min="2860" max="2860" width="9.5546875" style="598" customWidth="1"/>
    <col min="2861" max="2861" width="9.33203125" style="598" customWidth="1"/>
    <col min="2862" max="2862" width="11.44140625" style="598" customWidth="1"/>
    <col min="2863" max="2863" width="9.5546875" style="598" customWidth="1"/>
    <col min="2864" max="2864" width="10.33203125" style="598" customWidth="1"/>
    <col min="2865" max="2865" width="11.44140625" style="598" customWidth="1"/>
    <col min="2866" max="2866" width="10.88671875" style="598" customWidth="1"/>
    <col min="2867" max="2867" width="43.44140625" style="598" customWidth="1"/>
    <col min="2868" max="3084" width="9.109375" style="598"/>
    <col min="3085" max="3085" width="34.5546875" style="598" customWidth="1"/>
    <col min="3086" max="3086" width="13.33203125" style="598" customWidth="1"/>
    <col min="3087" max="3087" width="14.33203125" style="598" customWidth="1"/>
    <col min="3088" max="3088" width="13.5546875" style="598" customWidth="1"/>
    <col min="3089" max="3089" width="9.33203125" style="598" customWidth="1"/>
    <col min="3090" max="3090" width="10.5546875" style="598" customWidth="1"/>
    <col min="3091" max="3091" width="8.44140625" style="598" customWidth="1"/>
    <col min="3092" max="3092" width="8.88671875" style="598" customWidth="1"/>
    <col min="3093" max="3093" width="8.6640625" style="598" customWidth="1"/>
    <col min="3094" max="3094" width="9.44140625" style="598" customWidth="1"/>
    <col min="3095" max="3095" width="8" style="598" customWidth="1"/>
    <col min="3096" max="3096" width="9" style="598" customWidth="1"/>
    <col min="3097" max="3097" width="8.88671875" style="598" customWidth="1"/>
    <col min="3098" max="3098" width="11.109375" style="598" customWidth="1"/>
    <col min="3099" max="3099" width="9.33203125" style="598" customWidth="1"/>
    <col min="3100" max="3100" width="9.5546875" style="598" customWidth="1"/>
    <col min="3101" max="3101" width="9.6640625" style="598" customWidth="1"/>
    <col min="3102" max="3102" width="11.33203125" style="598" customWidth="1"/>
    <col min="3103" max="3105" width="9.33203125" style="598" customWidth="1"/>
    <col min="3106" max="3106" width="11.33203125" style="598" customWidth="1"/>
    <col min="3107" max="3107" width="9" style="598" customWidth="1"/>
    <col min="3108" max="3109" width="9.6640625" style="598" customWidth="1"/>
    <col min="3110" max="3110" width="11.109375" style="598" customWidth="1"/>
    <col min="3111" max="3111" width="9.5546875" style="598" customWidth="1"/>
    <col min="3112" max="3112" width="9.33203125" style="598" customWidth="1"/>
    <col min="3113" max="3113" width="8.88671875" style="598" customWidth="1"/>
    <col min="3114" max="3114" width="11.109375" style="598" customWidth="1"/>
    <col min="3115" max="3115" width="8.88671875" style="598" customWidth="1"/>
    <col min="3116" max="3116" width="9.5546875" style="598" customWidth="1"/>
    <col min="3117" max="3117" width="9.33203125" style="598" customWidth="1"/>
    <col min="3118" max="3118" width="11.44140625" style="598" customWidth="1"/>
    <col min="3119" max="3119" width="9.5546875" style="598" customWidth="1"/>
    <col min="3120" max="3120" width="10.33203125" style="598" customWidth="1"/>
    <col min="3121" max="3121" width="11.44140625" style="598" customWidth="1"/>
    <col min="3122" max="3122" width="10.88671875" style="598" customWidth="1"/>
    <col min="3123" max="3123" width="43.44140625" style="598" customWidth="1"/>
    <col min="3124" max="3340" width="9.109375" style="598"/>
    <col min="3341" max="3341" width="34.5546875" style="598" customWidth="1"/>
    <col min="3342" max="3342" width="13.33203125" style="598" customWidth="1"/>
    <col min="3343" max="3343" width="14.33203125" style="598" customWidth="1"/>
    <col min="3344" max="3344" width="13.5546875" style="598" customWidth="1"/>
    <col min="3345" max="3345" width="9.33203125" style="598" customWidth="1"/>
    <col min="3346" max="3346" width="10.5546875" style="598" customWidth="1"/>
    <col min="3347" max="3347" width="8.44140625" style="598" customWidth="1"/>
    <col min="3348" max="3348" width="8.88671875" style="598" customWidth="1"/>
    <col min="3349" max="3349" width="8.6640625" style="598" customWidth="1"/>
    <col min="3350" max="3350" width="9.44140625" style="598" customWidth="1"/>
    <col min="3351" max="3351" width="8" style="598" customWidth="1"/>
    <col min="3352" max="3352" width="9" style="598" customWidth="1"/>
    <col min="3353" max="3353" width="8.88671875" style="598" customWidth="1"/>
    <col min="3354" max="3354" width="11.109375" style="598" customWidth="1"/>
    <col min="3355" max="3355" width="9.33203125" style="598" customWidth="1"/>
    <col min="3356" max="3356" width="9.5546875" style="598" customWidth="1"/>
    <col min="3357" max="3357" width="9.6640625" style="598" customWidth="1"/>
    <col min="3358" max="3358" width="11.33203125" style="598" customWidth="1"/>
    <col min="3359" max="3361" width="9.33203125" style="598" customWidth="1"/>
    <col min="3362" max="3362" width="11.33203125" style="598" customWidth="1"/>
    <col min="3363" max="3363" width="9" style="598" customWidth="1"/>
    <col min="3364" max="3365" width="9.6640625" style="598" customWidth="1"/>
    <col min="3366" max="3366" width="11.109375" style="598" customWidth="1"/>
    <col min="3367" max="3367" width="9.5546875" style="598" customWidth="1"/>
    <col min="3368" max="3368" width="9.33203125" style="598" customWidth="1"/>
    <col min="3369" max="3369" width="8.88671875" style="598" customWidth="1"/>
    <col min="3370" max="3370" width="11.109375" style="598" customWidth="1"/>
    <col min="3371" max="3371" width="8.88671875" style="598" customWidth="1"/>
    <col min="3372" max="3372" width="9.5546875" style="598" customWidth="1"/>
    <col min="3373" max="3373" width="9.33203125" style="598" customWidth="1"/>
    <col min="3374" max="3374" width="11.44140625" style="598" customWidth="1"/>
    <col min="3375" max="3375" width="9.5546875" style="598" customWidth="1"/>
    <col min="3376" max="3376" width="10.33203125" style="598" customWidth="1"/>
    <col min="3377" max="3377" width="11.44140625" style="598" customWidth="1"/>
    <col min="3378" max="3378" width="10.88671875" style="598" customWidth="1"/>
    <col min="3379" max="3379" width="43.44140625" style="598" customWidth="1"/>
    <col min="3380" max="3596" width="9.109375" style="598"/>
    <col min="3597" max="3597" width="34.5546875" style="598" customWidth="1"/>
    <col min="3598" max="3598" width="13.33203125" style="598" customWidth="1"/>
    <col min="3599" max="3599" width="14.33203125" style="598" customWidth="1"/>
    <col min="3600" max="3600" width="13.5546875" style="598" customWidth="1"/>
    <col min="3601" max="3601" width="9.33203125" style="598" customWidth="1"/>
    <col min="3602" max="3602" width="10.5546875" style="598" customWidth="1"/>
    <col min="3603" max="3603" width="8.44140625" style="598" customWidth="1"/>
    <col min="3604" max="3604" width="8.88671875" style="598" customWidth="1"/>
    <col min="3605" max="3605" width="8.6640625" style="598" customWidth="1"/>
    <col min="3606" max="3606" width="9.44140625" style="598" customWidth="1"/>
    <col min="3607" max="3607" width="8" style="598" customWidth="1"/>
    <col min="3608" max="3608" width="9" style="598" customWidth="1"/>
    <col min="3609" max="3609" width="8.88671875" style="598" customWidth="1"/>
    <col min="3610" max="3610" width="11.109375" style="598" customWidth="1"/>
    <col min="3611" max="3611" width="9.33203125" style="598" customWidth="1"/>
    <col min="3612" max="3612" width="9.5546875" style="598" customWidth="1"/>
    <col min="3613" max="3613" width="9.6640625" style="598" customWidth="1"/>
    <col min="3614" max="3614" width="11.33203125" style="598" customWidth="1"/>
    <col min="3615" max="3617" width="9.33203125" style="598" customWidth="1"/>
    <col min="3618" max="3618" width="11.33203125" style="598" customWidth="1"/>
    <col min="3619" max="3619" width="9" style="598" customWidth="1"/>
    <col min="3620" max="3621" width="9.6640625" style="598" customWidth="1"/>
    <col min="3622" max="3622" width="11.109375" style="598" customWidth="1"/>
    <col min="3623" max="3623" width="9.5546875" style="598" customWidth="1"/>
    <col min="3624" max="3624" width="9.33203125" style="598" customWidth="1"/>
    <col min="3625" max="3625" width="8.88671875" style="598" customWidth="1"/>
    <col min="3626" max="3626" width="11.109375" style="598" customWidth="1"/>
    <col min="3627" max="3627" width="8.88671875" style="598" customWidth="1"/>
    <col min="3628" max="3628" width="9.5546875" style="598" customWidth="1"/>
    <col min="3629" max="3629" width="9.33203125" style="598" customWidth="1"/>
    <col min="3630" max="3630" width="11.44140625" style="598" customWidth="1"/>
    <col min="3631" max="3631" width="9.5546875" style="598" customWidth="1"/>
    <col min="3632" max="3632" width="10.33203125" style="598" customWidth="1"/>
    <col min="3633" max="3633" width="11.44140625" style="598" customWidth="1"/>
    <col min="3634" max="3634" width="10.88671875" style="598" customWidth="1"/>
    <col min="3635" max="3635" width="43.44140625" style="598" customWidth="1"/>
    <col min="3636" max="3852" width="9.109375" style="598"/>
    <col min="3853" max="3853" width="34.5546875" style="598" customWidth="1"/>
    <col min="3854" max="3854" width="13.33203125" style="598" customWidth="1"/>
    <col min="3855" max="3855" width="14.33203125" style="598" customWidth="1"/>
    <col min="3856" max="3856" width="13.5546875" style="598" customWidth="1"/>
    <col min="3857" max="3857" width="9.33203125" style="598" customWidth="1"/>
    <col min="3858" max="3858" width="10.5546875" style="598" customWidth="1"/>
    <col min="3859" max="3859" width="8.44140625" style="598" customWidth="1"/>
    <col min="3860" max="3860" width="8.88671875" style="598" customWidth="1"/>
    <col min="3861" max="3861" width="8.6640625" style="598" customWidth="1"/>
    <col min="3862" max="3862" width="9.44140625" style="598" customWidth="1"/>
    <col min="3863" max="3863" width="8" style="598" customWidth="1"/>
    <col min="3864" max="3864" width="9" style="598" customWidth="1"/>
    <col min="3865" max="3865" width="8.88671875" style="598" customWidth="1"/>
    <col min="3866" max="3866" width="11.109375" style="598" customWidth="1"/>
    <col min="3867" max="3867" width="9.33203125" style="598" customWidth="1"/>
    <col min="3868" max="3868" width="9.5546875" style="598" customWidth="1"/>
    <col min="3869" max="3869" width="9.6640625" style="598" customWidth="1"/>
    <col min="3870" max="3870" width="11.33203125" style="598" customWidth="1"/>
    <col min="3871" max="3873" width="9.33203125" style="598" customWidth="1"/>
    <col min="3874" max="3874" width="11.33203125" style="598" customWidth="1"/>
    <col min="3875" max="3875" width="9" style="598" customWidth="1"/>
    <col min="3876" max="3877" width="9.6640625" style="598" customWidth="1"/>
    <col min="3878" max="3878" width="11.109375" style="598" customWidth="1"/>
    <col min="3879" max="3879" width="9.5546875" style="598" customWidth="1"/>
    <col min="3880" max="3880" width="9.33203125" style="598" customWidth="1"/>
    <col min="3881" max="3881" width="8.88671875" style="598" customWidth="1"/>
    <col min="3882" max="3882" width="11.109375" style="598" customWidth="1"/>
    <col min="3883" max="3883" width="8.88671875" style="598" customWidth="1"/>
    <col min="3884" max="3884" width="9.5546875" style="598" customWidth="1"/>
    <col min="3885" max="3885" width="9.33203125" style="598" customWidth="1"/>
    <col min="3886" max="3886" width="11.44140625" style="598" customWidth="1"/>
    <col min="3887" max="3887" width="9.5546875" style="598" customWidth="1"/>
    <col min="3888" max="3888" width="10.33203125" style="598" customWidth="1"/>
    <col min="3889" max="3889" width="11.44140625" style="598" customWidth="1"/>
    <col min="3890" max="3890" width="10.88671875" style="598" customWidth="1"/>
    <col min="3891" max="3891" width="43.44140625" style="598" customWidth="1"/>
    <col min="3892" max="4108" width="9.109375" style="598"/>
    <col min="4109" max="4109" width="34.5546875" style="598" customWidth="1"/>
    <col min="4110" max="4110" width="13.33203125" style="598" customWidth="1"/>
    <col min="4111" max="4111" width="14.33203125" style="598" customWidth="1"/>
    <col min="4112" max="4112" width="13.5546875" style="598" customWidth="1"/>
    <col min="4113" max="4113" width="9.33203125" style="598" customWidth="1"/>
    <col min="4114" max="4114" width="10.5546875" style="598" customWidth="1"/>
    <col min="4115" max="4115" width="8.44140625" style="598" customWidth="1"/>
    <col min="4116" max="4116" width="8.88671875" style="598" customWidth="1"/>
    <col min="4117" max="4117" width="8.6640625" style="598" customWidth="1"/>
    <col min="4118" max="4118" width="9.44140625" style="598" customWidth="1"/>
    <col min="4119" max="4119" width="8" style="598" customWidth="1"/>
    <col min="4120" max="4120" width="9" style="598" customWidth="1"/>
    <col min="4121" max="4121" width="8.88671875" style="598" customWidth="1"/>
    <col min="4122" max="4122" width="11.109375" style="598" customWidth="1"/>
    <col min="4123" max="4123" width="9.33203125" style="598" customWidth="1"/>
    <col min="4124" max="4124" width="9.5546875" style="598" customWidth="1"/>
    <col min="4125" max="4125" width="9.6640625" style="598" customWidth="1"/>
    <col min="4126" max="4126" width="11.33203125" style="598" customWidth="1"/>
    <col min="4127" max="4129" width="9.33203125" style="598" customWidth="1"/>
    <col min="4130" max="4130" width="11.33203125" style="598" customWidth="1"/>
    <col min="4131" max="4131" width="9" style="598" customWidth="1"/>
    <col min="4132" max="4133" width="9.6640625" style="598" customWidth="1"/>
    <col min="4134" max="4134" width="11.109375" style="598" customWidth="1"/>
    <col min="4135" max="4135" width="9.5546875" style="598" customWidth="1"/>
    <col min="4136" max="4136" width="9.33203125" style="598" customWidth="1"/>
    <col min="4137" max="4137" width="8.88671875" style="598" customWidth="1"/>
    <col min="4138" max="4138" width="11.109375" style="598" customWidth="1"/>
    <col min="4139" max="4139" width="8.88671875" style="598" customWidth="1"/>
    <col min="4140" max="4140" width="9.5546875" style="598" customWidth="1"/>
    <col min="4141" max="4141" width="9.33203125" style="598" customWidth="1"/>
    <col min="4142" max="4142" width="11.44140625" style="598" customWidth="1"/>
    <col min="4143" max="4143" width="9.5546875" style="598" customWidth="1"/>
    <col min="4144" max="4144" width="10.33203125" style="598" customWidth="1"/>
    <col min="4145" max="4145" width="11.44140625" style="598" customWidth="1"/>
    <col min="4146" max="4146" width="10.88671875" style="598" customWidth="1"/>
    <col min="4147" max="4147" width="43.44140625" style="598" customWidth="1"/>
    <col min="4148" max="4364" width="9.109375" style="598"/>
    <col min="4365" max="4365" width="34.5546875" style="598" customWidth="1"/>
    <col min="4366" max="4366" width="13.33203125" style="598" customWidth="1"/>
    <col min="4367" max="4367" width="14.33203125" style="598" customWidth="1"/>
    <col min="4368" max="4368" width="13.5546875" style="598" customWidth="1"/>
    <col min="4369" max="4369" width="9.33203125" style="598" customWidth="1"/>
    <col min="4370" max="4370" width="10.5546875" style="598" customWidth="1"/>
    <col min="4371" max="4371" width="8.44140625" style="598" customWidth="1"/>
    <col min="4372" max="4372" width="8.88671875" style="598" customWidth="1"/>
    <col min="4373" max="4373" width="8.6640625" style="598" customWidth="1"/>
    <col min="4374" max="4374" width="9.44140625" style="598" customWidth="1"/>
    <col min="4375" max="4375" width="8" style="598" customWidth="1"/>
    <col min="4376" max="4376" width="9" style="598" customWidth="1"/>
    <col min="4377" max="4377" width="8.88671875" style="598" customWidth="1"/>
    <col min="4378" max="4378" width="11.109375" style="598" customWidth="1"/>
    <col min="4379" max="4379" width="9.33203125" style="598" customWidth="1"/>
    <col min="4380" max="4380" width="9.5546875" style="598" customWidth="1"/>
    <col min="4381" max="4381" width="9.6640625" style="598" customWidth="1"/>
    <col min="4382" max="4382" width="11.33203125" style="598" customWidth="1"/>
    <col min="4383" max="4385" width="9.33203125" style="598" customWidth="1"/>
    <col min="4386" max="4386" width="11.33203125" style="598" customWidth="1"/>
    <col min="4387" max="4387" width="9" style="598" customWidth="1"/>
    <col min="4388" max="4389" width="9.6640625" style="598" customWidth="1"/>
    <col min="4390" max="4390" width="11.109375" style="598" customWidth="1"/>
    <col min="4391" max="4391" width="9.5546875" style="598" customWidth="1"/>
    <col min="4392" max="4392" width="9.33203125" style="598" customWidth="1"/>
    <col min="4393" max="4393" width="8.88671875" style="598" customWidth="1"/>
    <col min="4394" max="4394" width="11.109375" style="598" customWidth="1"/>
    <col min="4395" max="4395" width="8.88671875" style="598" customWidth="1"/>
    <col min="4396" max="4396" width="9.5546875" style="598" customWidth="1"/>
    <col min="4397" max="4397" width="9.33203125" style="598" customWidth="1"/>
    <col min="4398" max="4398" width="11.44140625" style="598" customWidth="1"/>
    <col min="4399" max="4399" width="9.5546875" style="598" customWidth="1"/>
    <col min="4400" max="4400" width="10.33203125" style="598" customWidth="1"/>
    <col min="4401" max="4401" width="11.44140625" style="598" customWidth="1"/>
    <col min="4402" max="4402" width="10.88671875" style="598" customWidth="1"/>
    <col min="4403" max="4403" width="43.44140625" style="598" customWidth="1"/>
    <col min="4404" max="4620" width="9.109375" style="598"/>
    <col min="4621" max="4621" width="34.5546875" style="598" customWidth="1"/>
    <col min="4622" max="4622" width="13.33203125" style="598" customWidth="1"/>
    <col min="4623" max="4623" width="14.33203125" style="598" customWidth="1"/>
    <col min="4624" max="4624" width="13.5546875" style="598" customWidth="1"/>
    <col min="4625" max="4625" width="9.33203125" style="598" customWidth="1"/>
    <col min="4626" max="4626" width="10.5546875" style="598" customWidth="1"/>
    <col min="4627" max="4627" width="8.44140625" style="598" customWidth="1"/>
    <col min="4628" max="4628" width="8.88671875" style="598" customWidth="1"/>
    <col min="4629" max="4629" width="8.6640625" style="598" customWidth="1"/>
    <col min="4630" max="4630" width="9.44140625" style="598" customWidth="1"/>
    <col min="4631" max="4631" width="8" style="598" customWidth="1"/>
    <col min="4632" max="4632" width="9" style="598" customWidth="1"/>
    <col min="4633" max="4633" width="8.88671875" style="598" customWidth="1"/>
    <col min="4634" max="4634" width="11.109375" style="598" customWidth="1"/>
    <col min="4635" max="4635" width="9.33203125" style="598" customWidth="1"/>
    <col min="4636" max="4636" width="9.5546875" style="598" customWidth="1"/>
    <col min="4637" max="4637" width="9.6640625" style="598" customWidth="1"/>
    <col min="4638" max="4638" width="11.33203125" style="598" customWidth="1"/>
    <col min="4639" max="4641" width="9.33203125" style="598" customWidth="1"/>
    <col min="4642" max="4642" width="11.33203125" style="598" customWidth="1"/>
    <col min="4643" max="4643" width="9" style="598" customWidth="1"/>
    <col min="4644" max="4645" width="9.6640625" style="598" customWidth="1"/>
    <col min="4646" max="4646" width="11.109375" style="598" customWidth="1"/>
    <col min="4647" max="4647" width="9.5546875" style="598" customWidth="1"/>
    <col min="4648" max="4648" width="9.33203125" style="598" customWidth="1"/>
    <col min="4649" max="4649" width="8.88671875" style="598" customWidth="1"/>
    <col min="4650" max="4650" width="11.109375" style="598" customWidth="1"/>
    <col min="4651" max="4651" width="8.88671875" style="598" customWidth="1"/>
    <col min="4652" max="4652" width="9.5546875" style="598" customWidth="1"/>
    <col min="4653" max="4653" width="9.33203125" style="598" customWidth="1"/>
    <col min="4654" max="4654" width="11.44140625" style="598" customWidth="1"/>
    <col min="4655" max="4655" width="9.5546875" style="598" customWidth="1"/>
    <col min="4656" max="4656" width="10.33203125" style="598" customWidth="1"/>
    <col min="4657" max="4657" width="11.44140625" style="598" customWidth="1"/>
    <col min="4658" max="4658" width="10.88671875" style="598" customWidth="1"/>
    <col min="4659" max="4659" width="43.44140625" style="598" customWidth="1"/>
    <col min="4660" max="4876" width="9.109375" style="598"/>
    <col min="4877" max="4877" width="34.5546875" style="598" customWidth="1"/>
    <col min="4878" max="4878" width="13.33203125" style="598" customWidth="1"/>
    <col min="4879" max="4879" width="14.33203125" style="598" customWidth="1"/>
    <col min="4880" max="4880" width="13.5546875" style="598" customWidth="1"/>
    <col min="4881" max="4881" width="9.33203125" style="598" customWidth="1"/>
    <col min="4882" max="4882" width="10.5546875" style="598" customWidth="1"/>
    <col min="4883" max="4883" width="8.44140625" style="598" customWidth="1"/>
    <col min="4884" max="4884" width="8.88671875" style="598" customWidth="1"/>
    <col min="4885" max="4885" width="8.6640625" style="598" customWidth="1"/>
    <col min="4886" max="4886" width="9.44140625" style="598" customWidth="1"/>
    <col min="4887" max="4887" width="8" style="598" customWidth="1"/>
    <col min="4888" max="4888" width="9" style="598" customWidth="1"/>
    <col min="4889" max="4889" width="8.88671875" style="598" customWidth="1"/>
    <col min="4890" max="4890" width="11.109375" style="598" customWidth="1"/>
    <col min="4891" max="4891" width="9.33203125" style="598" customWidth="1"/>
    <col min="4892" max="4892" width="9.5546875" style="598" customWidth="1"/>
    <col min="4893" max="4893" width="9.6640625" style="598" customWidth="1"/>
    <col min="4894" max="4894" width="11.33203125" style="598" customWidth="1"/>
    <col min="4895" max="4897" width="9.33203125" style="598" customWidth="1"/>
    <col min="4898" max="4898" width="11.33203125" style="598" customWidth="1"/>
    <col min="4899" max="4899" width="9" style="598" customWidth="1"/>
    <col min="4900" max="4901" width="9.6640625" style="598" customWidth="1"/>
    <col min="4902" max="4902" width="11.109375" style="598" customWidth="1"/>
    <col min="4903" max="4903" width="9.5546875" style="598" customWidth="1"/>
    <col min="4904" max="4904" width="9.33203125" style="598" customWidth="1"/>
    <col min="4905" max="4905" width="8.88671875" style="598" customWidth="1"/>
    <col min="4906" max="4906" width="11.109375" style="598" customWidth="1"/>
    <col min="4907" max="4907" width="8.88671875" style="598" customWidth="1"/>
    <col min="4908" max="4908" width="9.5546875" style="598" customWidth="1"/>
    <col min="4909" max="4909" width="9.33203125" style="598" customWidth="1"/>
    <col min="4910" max="4910" width="11.44140625" style="598" customWidth="1"/>
    <col min="4911" max="4911" width="9.5546875" style="598" customWidth="1"/>
    <col min="4912" max="4912" width="10.33203125" style="598" customWidth="1"/>
    <col min="4913" max="4913" width="11.44140625" style="598" customWidth="1"/>
    <col min="4914" max="4914" width="10.88671875" style="598" customWidth="1"/>
    <col min="4915" max="4915" width="43.44140625" style="598" customWidth="1"/>
    <col min="4916" max="5132" width="9.109375" style="598"/>
    <col min="5133" max="5133" width="34.5546875" style="598" customWidth="1"/>
    <col min="5134" max="5134" width="13.33203125" style="598" customWidth="1"/>
    <col min="5135" max="5135" width="14.33203125" style="598" customWidth="1"/>
    <col min="5136" max="5136" width="13.5546875" style="598" customWidth="1"/>
    <col min="5137" max="5137" width="9.33203125" style="598" customWidth="1"/>
    <col min="5138" max="5138" width="10.5546875" style="598" customWidth="1"/>
    <col min="5139" max="5139" width="8.44140625" style="598" customWidth="1"/>
    <col min="5140" max="5140" width="8.88671875" style="598" customWidth="1"/>
    <col min="5141" max="5141" width="8.6640625" style="598" customWidth="1"/>
    <col min="5142" max="5142" width="9.44140625" style="598" customWidth="1"/>
    <col min="5143" max="5143" width="8" style="598" customWidth="1"/>
    <col min="5144" max="5144" width="9" style="598" customWidth="1"/>
    <col min="5145" max="5145" width="8.88671875" style="598" customWidth="1"/>
    <col min="5146" max="5146" width="11.109375" style="598" customWidth="1"/>
    <col min="5147" max="5147" width="9.33203125" style="598" customWidth="1"/>
    <col min="5148" max="5148" width="9.5546875" style="598" customWidth="1"/>
    <col min="5149" max="5149" width="9.6640625" style="598" customWidth="1"/>
    <col min="5150" max="5150" width="11.33203125" style="598" customWidth="1"/>
    <col min="5151" max="5153" width="9.33203125" style="598" customWidth="1"/>
    <col min="5154" max="5154" width="11.33203125" style="598" customWidth="1"/>
    <col min="5155" max="5155" width="9" style="598" customWidth="1"/>
    <col min="5156" max="5157" width="9.6640625" style="598" customWidth="1"/>
    <col min="5158" max="5158" width="11.109375" style="598" customWidth="1"/>
    <col min="5159" max="5159" width="9.5546875" style="598" customWidth="1"/>
    <col min="5160" max="5160" width="9.33203125" style="598" customWidth="1"/>
    <col min="5161" max="5161" width="8.88671875" style="598" customWidth="1"/>
    <col min="5162" max="5162" width="11.109375" style="598" customWidth="1"/>
    <col min="5163" max="5163" width="8.88671875" style="598" customWidth="1"/>
    <col min="5164" max="5164" width="9.5546875" style="598" customWidth="1"/>
    <col min="5165" max="5165" width="9.33203125" style="598" customWidth="1"/>
    <col min="5166" max="5166" width="11.44140625" style="598" customWidth="1"/>
    <col min="5167" max="5167" width="9.5546875" style="598" customWidth="1"/>
    <col min="5168" max="5168" width="10.33203125" style="598" customWidth="1"/>
    <col min="5169" max="5169" width="11.44140625" style="598" customWidth="1"/>
    <col min="5170" max="5170" width="10.88671875" style="598" customWidth="1"/>
    <col min="5171" max="5171" width="43.44140625" style="598" customWidth="1"/>
    <col min="5172" max="5388" width="9.109375" style="598"/>
    <col min="5389" max="5389" width="34.5546875" style="598" customWidth="1"/>
    <col min="5390" max="5390" width="13.33203125" style="598" customWidth="1"/>
    <col min="5391" max="5391" width="14.33203125" style="598" customWidth="1"/>
    <col min="5392" max="5392" width="13.5546875" style="598" customWidth="1"/>
    <col min="5393" max="5393" width="9.33203125" style="598" customWidth="1"/>
    <col min="5394" max="5394" width="10.5546875" style="598" customWidth="1"/>
    <col min="5395" max="5395" width="8.44140625" style="598" customWidth="1"/>
    <col min="5396" max="5396" width="8.88671875" style="598" customWidth="1"/>
    <col min="5397" max="5397" width="8.6640625" style="598" customWidth="1"/>
    <col min="5398" max="5398" width="9.44140625" style="598" customWidth="1"/>
    <col min="5399" max="5399" width="8" style="598" customWidth="1"/>
    <col min="5400" max="5400" width="9" style="598" customWidth="1"/>
    <col min="5401" max="5401" width="8.88671875" style="598" customWidth="1"/>
    <col min="5402" max="5402" width="11.109375" style="598" customWidth="1"/>
    <col min="5403" max="5403" width="9.33203125" style="598" customWidth="1"/>
    <col min="5404" max="5404" width="9.5546875" style="598" customWidth="1"/>
    <col min="5405" max="5405" width="9.6640625" style="598" customWidth="1"/>
    <col min="5406" max="5406" width="11.33203125" style="598" customWidth="1"/>
    <col min="5407" max="5409" width="9.33203125" style="598" customWidth="1"/>
    <col min="5410" max="5410" width="11.33203125" style="598" customWidth="1"/>
    <col min="5411" max="5411" width="9" style="598" customWidth="1"/>
    <col min="5412" max="5413" width="9.6640625" style="598" customWidth="1"/>
    <col min="5414" max="5414" width="11.109375" style="598" customWidth="1"/>
    <col min="5415" max="5415" width="9.5546875" style="598" customWidth="1"/>
    <col min="5416" max="5416" width="9.33203125" style="598" customWidth="1"/>
    <col min="5417" max="5417" width="8.88671875" style="598" customWidth="1"/>
    <col min="5418" max="5418" width="11.109375" style="598" customWidth="1"/>
    <col min="5419" max="5419" width="8.88671875" style="598" customWidth="1"/>
    <col min="5420" max="5420" width="9.5546875" style="598" customWidth="1"/>
    <col min="5421" max="5421" width="9.33203125" style="598" customWidth="1"/>
    <col min="5422" max="5422" width="11.44140625" style="598" customWidth="1"/>
    <col min="5423" max="5423" width="9.5546875" style="598" customWidth="1"/>
    <col min="5424" max="5424" width="10.33203125" style="598" customWidth="1"/>
    <col min="5425" max="5425" width="11.44140625" style="598" customWidth="1"/>
    <col min="5426" max="5426" width="10.88671875" style="598" customWidth="1"/>
    <col min="5427" max="5427" width="43.44140625" style="598" customWidth="1"/>
    <col min="5428" max="5644" width="9.109375" style="598"/>
    <col min="5645" max="5645" width="34.5546875" style="598" customWidth="1"/>
    <col min="5646" max="5646" width="13.33203125" style="598" customWidth="1"/>
    <col min="5647" max="5647" width="14.33203125" style="598" customWidth="1"/>
    <col min="5648" max="5648" width="13.5546875" style="598" customWidth="1"/>
    <col min="5649" max="5649" width="9.33203125" style="598" customWidth="1"/>
    <col min="5650" max="5650" width="10.5546875" style="598" customWidth="1"/>
    <col min="5651" max="5651" width="8.44140625" style="598" customWidth="1"/>
    <col min="5652" max="5652" width="8.88671875" style="598" customWidth="1"/>
    <col min="5653" max="5653" width="8.6640625" style="598" customWidth="1"/>
    <col min="5654" max="5654" width="9.44140625" style="598" customWidth="1"/>
    <col min="5655" max="5655" width="8" style="598" customWidth="1"/>
    <col min="5656" max="5656" width="9" style="598" customWidth="1"/>
    <col min="5657" max="5657" width="8.88671875" style="598" customWidth="1"/>
    <col min="5658" max="5658" width="11.109375" style="598" customWidth="1"/>
    <col min="5659" max="5659" width="9.33203125" style="598" customWidth="1"/>
    <col min="5660" max="5660" width="9.5546875" style="598" customWidth="1"/>
    <col min="5661" max="5661" width="9.6640625" style="598" customWidth="1"/>
    <col min="5662" max="5662" width="11.33203125" style="598" customWidth="1"/>
    <col min="5663" max="5665" width="9.33203125" style="598" customWidth="1"/>
    <col min="5666" max="5666" width="11.33203125" style="598" customWidth="1"/>
    <col min="5667" max="5667" width="9" style="598" customWidth="1"/>
    <col min="5668" max="5669" width="9.6640625" style="598" customWidth="1"/>
    <col min="5670" max="5670" width="11.109375" style="598" customWidth="1"/>
    <col min="5671" max="5671" width="9.5546875" style="598" customWidth="1"/>
    <col min="5672" max="5672" width="9.33203125" style="598" customWidth="1"/>
    <col min="5673" max="5673" width="8.88671875" style="598" customWidth="1"/>
    <col min="5674" max="5674" width="11.109375" style="598" customWidth="1"/>
    <col min="5675" max="5675" width="8.88671875" style="598" customWidth="1"/>
    <col min="5676" max="5676" width="9.5546875" style="598" customWidth="1"/>
    <col min="5677" max="5677" width="9.33203125" style="598" customWidth="1"/>
    <col min="5678" max="5678" width="11.44140625" style="598" customWidth="1"/>
    <col min="5679" max="5679" width="9.5546875" style="598" customWidth="1"/>
    <col min="5680" max="5680" width="10.33203125" style="598" customWidth="1"/>
    <col min="5681" max="5681" width="11.44140625" style="598" customWidth="1"/>
    <col min="5682" max="5682" width="10.88671875" style="598" customWidth="1"/>
    <col min="5683" max="5683" width="43.44140625" style="598" customWidth="1"/>
    <col min="5684" max="5900" width="9.109375" style="598"/>
    <col min="5901" max="5901" width="34.5546875" style="598" customWidth="1"/>
    <col min="5902" max="5902" width="13.33203125" style="598" customWidth="1"/>
    <col min="5903" max="5903" width="14.33203125" style="598" customWidth="1"/>
    <col min="5904" max="5904" width="13.5546875" style="598" customWidth="1"/>
    <col min="5905" max="5905" width="9.33203125" style="598" customWidth="1"/>
    <col min="5906" max="5906" width="10.5546875" style="598" customWidth="1"/>
    <col min="5907" max="5907" width="8.44140625" style="598" customWidth="1"/>
    <col min="5908" max="5908" width="8.88671875" style="598" customWidth="1"/>
    <col min="5909" max="5909" width="8.6640625" style="598" customWidth="1"/>
    <col min="5910" max="5910" width="9.44140625" style="598" customWidth="1"/>
    <col min="5911" max="5911" width="8" style="598" customWidth="1"/>
    <col min="5912" max="5912" width="9" style="598" customWidth="1"/>
    <col min="5913" max="5913" width="8.88671875" style="598" customWidth="1"/>
    <col min="5914" max="5914" width="11.109375" style="598" customWidth="1"/>
    <col min="5915" max="5915" width="9.33203125" style="598" customWidth="1"/>
    <col min="5916" max="5916" width="9.5546875" style="598" customWidth="1"/>
    <col min="5917" max="5917" width="9.6640625" style="598" customWidth="1"/>
    <col min="5918" max="5918" width="11.33203125" style="598" customWidth="1"/>
    <col min="5919" max="5921" width="9.33203125" style="598" customWidth="1"/>
    <col min="5922" max="5922" width="11.33203125" style="598" customWidth="1"/>
    <col min="5923" max="5923" width="9" style="598" customWidth="1"/>
    <col min="5924" max="5925" width="9.6640625" style="598" customWidth="1"/>
    <col min="5926" max="5926" width="11.109375" style="598" customWidth="1"/>
    <col min="5927" max="5927" width="9.5546875" style="598" customWidth="1"/>
    <col min="5928" max="5928" width="9.33203125" style="598" customWidth="1"/>
    <col min="5929" max="5929" width="8.88671875" style="598" customWidth="1"/>
    <col min="5930" max="5930" width="11.109375" style="598" customWidth="1"/>
    <col min="5931" max="5931" width="8.88671875" style="598" customWidth="1"/>
    <col min="5932" max="5932" width="9.5546875" style="598" customWidth="1"/>
    <col min="5933" max="5933" width="9.33203125" style="598" customWidth="1"/>
    <col min="5934" max="5934" width="11.44140625" style="598" customWidth="1"/>
    <col min="5935" max="5935" width="9.5546875" style="598" customWidth="1"/>
    <col min="5936" max="5936" width="10.33203125" style="598" customWidth="1"/>
    <col min="5937" max="5937" width="11.44140625" style="598" customWidth="1"/>
    <col min="5938" max="5938" width="10.88671875" style="598" customWidth="1"/>
    <col min="5939" max="5939" width="43.44140625" style="598" customWidth="1"/>
    <col min="5940" max="6156" width="9.109375" style="598"/>
    <col min="6157" max="6157" width="34.5546875" style="598" customWidth="1"/>
    <col min="6158" max="6158" width="13.33203125" style="598" customWidth="1"/>
    <col min="6159" max="6159" width="14.33203125" style="598" customWidth="1"/>
    <col min="6160" max="6160" width="13.5546875" style="598" customWidth="1"/>
    <col min="6161" max="6161" width="9.33203125" style="598" customWidth="1"/>
    <col min="6162" max="6162" width="10.5546875" style="598" customWidth="1"/>
    <col min="6163" max="6163" width="8.44140625" style="598" customWidth="1"/>
    <col min="6164" max="6164" width="8.88671875" style="598" customWidth="1"/>
    <col min="6165" max="6165" width="8.6640625" style="598" customWidth="1"/>
    <col min="6166" max="6166" width="9.44140625" style="598" customWidth="1"/>
    <col min="6167" max="6167" width="8" style="598" customWidth="1"/>
    <col min="6168" max="6168" width="9" style="598" customWidth="1"/>
    <col min="6169" max="6169" width="8.88671875" style="598" customWidth="1"/>
    <col min="6170" max="6170" width="11.109375" style="598" customWidth="1"/>
    <col min="6171" max="6171" width="9.33203125" style="598" customWidth="1"/>
    <col min="6172" max="6172" width="9.5546875" style="598" customWidth="1"/>
    <col min="6173" max="6173" width="9.6640625" style="598" customWidth="1"/>
    <col min="6174" max="6174" width="11.33203125" style="598" customWidth="1"/>
    <col min="6175" max="6177" width="9.33203125" style="598" customWidth="1"/>
    <col min="6178" max="6178" width="11.33203125" style="598" customWidth="1"/>
    <col min="6179" max="6179" width="9" style="598" customWidth="1"/>
    <col min="6180" max="6181" width="9.6640625" style="598" customWidth="1"/>
    <col min="6182" max="6182" width="11.109375" style="598" customWidth="1"/>
    <col min="6183" max="6183" width="9.5546875" style="598" customWidth="1"/>
    <col min="6184" max="6184" width="9.33203125" style="598" customWidth="1"/>
    <col min="6185" max="6185" width="8.88671875" style="598" customWidth="1"/>
    <col min="6186" max="6186" width="11.109375" style="598" customWidth="1"/>
    <col min="6187" max="6187" width="8.88671875" style="598" customWidth="1"/>
    <col min="6188" max="6188" width="9.5546875" style="598" customWidth="1"/>
    <col min="6189" max="6189" width="9.33203125" style="598" customWidth="1"/>
    <col min="6190" max="6190" width="11.44140625" style="598" customWidth="1"/>
    <col min="6191" max="6191" width="9.5546875" style="598" customWidth="1"/>
    <col min="6192" max="6192" width="10.33203125" style="598" customWidth="1"/>
    <col min="6193" max="6193" width="11.44140625" style="598" customWidth="1"/>
    <col min="6194" max="6194" width="10.88671875" style="598" customWidth="1"/>
    <col min="6195" max="6195" width="43.44140625" style="598" customWidth="1"/>
    <col min="6196" max="6412" width="9.109375" style="598"/>
    <col min="6413" max="6413" width="34.5546875" style="598" customWidth="1"/>
    <col min="6414" max="6414" width="13.33203125" style="598" customWidth="1"/>
    <col min="6415" max="6415" width="14.33203125" style="598" customWidth="1"/>
    <col min="6416" max="6416" width="13.5546875" style="598" customWidth="1"/>
    <col min="6417" max="6417" width="9.33203125" style="598" customWidth="1"/>
    <col min="6418" max="6418" width="10.5546875" style="598" customWidth="1"/>
    <col min="6419" max="6419" width="8.44140625" style="598" customWidth="1"/>
    <col min="6420" max="6420" width="8.88671875" style="598" customWidth="1"/>
    <col min="6421" max="6421" width="8.6640625" style="598" customWidth="1"/>
    <col min="6422" max="6422" width="9.44140625" style="598" customWidth="1"/>
    <col min="6423" max="6423" width="8" style="598" customWidth="1"/>
    <col min="6424" max="6424" width="9" style="598" customWidth="1"/>
    <col min="6425" max="6425" width="8.88671875" style="598" customWidth="1"/>
    <col min="6426" max="6426" width="11.109375" style="598" customWidth="1"/>
    <col min="6427" max="6427" width="9.33203125" style="598" customWidth="1"/>
    <col min="6428" max="6428" width="9.5546875" style="598" customWidth="1"/>
    <col min="6429" max="6429" width="9.6640625" style="598" customWidth="1"/>
    <col min="6430" max="6430" width="11.33203125" style="598" customWidth="1"/>
    <col min="6431" max="6433" width="9.33203125" style="598" customWidth="1"/>
    <col min="6434" max="6434" width="11.33203125" style="598" customWidth="1"/>
    <col min="6435" max="6435" width="9" style="598" customWidth="1"/>
    <col min="6436" max="6437" width="9.6640625" style="598" customWidth="1"/>
    <col min="6438" max="6438" width="11.109375" style="598" customWidth="1"/>
    <col min="6439" max="6439" width="9.5546875" style="598" customWidth="1"/>
    <col min="6440" max="6440" width="9.33203125" style="598" customWidth="1"/>
    <col min="6441" max="6441" width="8.88671875" style="598" customWidth="1"/>
    <col min="6442" max="6442" width="11.109375" style="598" customWidth="1"/>
    <col min="6443" max="6443" width="8.88671875" style="598" customWidth="1"/>
    <col min="6444" max="6444" width="9.5546875" style="598" customWidth="1"/>
    <col min="6445" max="6445" width="9.33203125" style="598" customWidth="1"/>
    <col min="6446" max="6446" width="11.44140625" style="598" customWidth="1"/>
    <col min="6447" max="6447" width="9.5546875" style="598" customWidth="1"/>
    <col min="6448" max="6448" width="10.33203125" style="598" customWidth="1"/>
    <col min="6449" max="6449" width="11.44140625" style="598" customWidth="1"/>
    <col min="6450" max="6450" width="10.88671875" style="598" customWidth="1"/>
    <col min="6451" max="6451" width="43.44140625" style="598" customWidth="1"/>
    <col min="6452" max="6668" width="9.109375" style="598"/>
    <col min="6669" max="6669" width="34.5546875" style="598" customWidth="1"/>
    <col min="6670" max="6670" width="13.33203125" style="598" customWidth="1"/>
    <col min="6671" max="6671" width="14.33203125" style="598" customWidth="1"/>
    <col min="6672" max="6672" width="13.5546875" style="598" customWidth="1"/>
    <col min="6673" max="6673" width="9.33203125" style="598" customWidth="1"/>
    <col min="6674" max="6674" width="10.5546875" style="598" customWidth="1"/>
    <col min="6675" max="6675" width="8.44140625" style="598" customWidth="1"/>
    <col min="6676" max="6676" width="8.88671875" style="598" customWidth="1"/>
    <col min="6677" max="6677" width="8.6640625" style="598" customWidth="1"/>
    <col min="6678" max="6678" width="9.44140625" style="598" customWidth="1"/>
    <col min="6679" max="6679" width="8" style="598" customWidth="1"/>
    <col min="6680" max="6680" width="9" style="598" customWidth="1"/>
    <col min="6681" max="6681" width="8.88671875" style="598" customWidth="1"/>
    <col min="6682" max="6682" width="11.109375" style="598" customWidth="1"/>
    <col min="6683" max="6683" width="9.33203125" style="598" customWidth="1"/>
    <col min="6684" max="6684" width="9.5546875" style="598" customWidth="1"/>
    <col min="6685" max="6685" width="9.6640625" style="598" customWidth="1"/>
    <col min="6686" max="6686" width="11.33203125" style="598" customWidth="1"/>
    <col min="6687" max="6689" width="9.33203125" style="598" customWidth="1"/>
    <col min="6690" max="6690" width="11.33203125" style="598" customWidth="1"/>
    <col min="6691" max="6691" width="9" style="598" customWidth="1"/>
    <col min="6692" max="6693" width="9.6640625" style="598" customWidth="1"/>
    <col min="6694" max="6694" width="11.109375" style="598" customWidth="1"/>
    <col min="6695" max="6695" width="9.5546875" style="598" customWidth="1"/>
    <col min="6696" max="6696" width="9.33203125" style="598" customWidth="1"/>
    <col min="6697" max="6697" width="8.88671875" style="598" customWidth="1"/>
    <col min="6698" max="6698" width="11.109375" style="598" customWidth="1"/>
    <col min="6699" max="6699" width="8.88671875" style="598" customWidth="1"/>
    <col min="6700" max="6700" width="9.5546875" style="598" customWidth="1"/>
    <col min="6701" max="6701" width="9.33203125" style="598" customWidth="1"/>
    <col min="6702" max="6702" width="11.44140625" style="598" customWidth="1"/>
    <col min="6703" max="6703" width="9.5546875" style="598" customWidth="1"/>
    <col min="6704" max="6704" width="10.33203125" style="598" customWidth="1"/>
    <col min="6705" max="6705" width="11.44140625" style="598" customWidth="1"/>
    <col min="6706" max="6706" width="10.88671875" style="598" customWidth="1"/>
    <col min="6707" max="6707" width="43.44140625" style="598" customWidth="1"/>
    <col min="6708" max="6924" width="9.109375" style="598"/>
    <col min="6925" max="6925" width="34.5546875" style="598" customWidth="1"/>
    <col min="6926" max="6926" width="13.33203125" style="598" customWidth="1"/>
    <col min="6927" max="6927" width="14.33203125" style="598" customWidth="1"/>
    <col min="6928" max="6928" width="13.5546875" style="598" customWidth="1"/>
    <col min="6929" max="6929" width="9.33203125" style="598" customWidth="1"/>
    <col min="6930" max="6930" width="10.5546875" style="598" customWidth="1"/>
    <col min="6931" max="6931" width="8.44140625" style="598" customWidth="1"/>
    <col min="6932" max="6932" width="8.88671875" style="598" customWidth="1"/>
    <col min="6933" max="6933" width="8.6640625" style="598" customWidth="1"/>
    <col min="6934" max="6934" width="9.44140625" style="598" customWidth="1"/>
    <col min="6935" max="6935" width="8" style="598" customWidth="1"/>
    <col min="6936" max="6936" width="9" style="598" customWidth="1"/>
    <col min="6937" max="6937" width="8.88671875" style="598" customWidth="1"/>
    <col min="6938" max="6938" width="11.109375" style="598" customWidth="1"/>
    <col min="6939" max="6939" width="9.33203125" style="598" customWidth="1"/>
    <col min="6940" max="6940" width="9.5546875" style="598" customWidth="1"/>
    <col min="6941" max="6941" width="9.6640625" style="598" customWidth="1"/>
    <col min="6942" max="6942" width="11.33203125" style="598" customWidth="1"/>
    <col min="6943" max="6945" width="9.33203125" style="598" customWidth="1"/>
    <col min="6946" max="6946" width="11.33203125" style="598" customWidth="1"/>
    <col min="6947" max="6947" width="9" style="598" customWidth="1"/>
    <col min="6948" max="6949" width="9.6640625" style="598" customWidth="1"/>
    <col min="6950" max="6950" width="11.109375" style="598" customWidth="1"/>
    <col min="6951" max="6951" width="9.5546875" style="598" customWidth="1"/>
    <col min="6952" max="6952" width="9.33203125" style="598" customWidth="1"/>
    <col min="6953" max="6953" width="8.88671875" style="598" customWidth="1"/>
    <col min="6954" max="6954" width="11.109375" style="598" customWidth="1"/>
    <col min="6955" max="6955" width="8.88671875" style="598" customWidth="1"/>
    <col min="6956" max="6956" width="9.5546875" style="598" customWidth="1"/>
    <col min="6957" max="6957" width="9.33203125" style="598" customWidth="1"/>
    <col min="6958" max="6958" width="11.44140625" style="598" customWidth="1"/>
    <col min="6959" max="6959" width="9.5546875" style="598" customWidth="1"/>
    <col min="6960" max="6960" width="10.33203125" style="598" customWidth="1"/>
    <col min="6961" max="6961" width="11.44140625" style="598" customWidth="1"/>
    <col min="6962" max="6962" width="10.88671875" style="598" customWidth="1"/>
    <col min="6963" max="6963" width="43.44140625" style="598" customWidth="1"/>
    <col min="6964" max="7180" width="9.109375" style="598"/>
    <col min="7181" max="7181" width="34.5546875" style="598" customWidth="1"/>
    <col min="7182" max="7182" width="13.33203125" style="598" customWidth="1"/>
    <col min="7183" max="7183" width="14.33203125" style="598" customWidth="1"/>
    <col min="7184" max="7184" width="13.5546875" style="598" customWidth="1"/>
    <col min="7185" max="7185" width="9.33203125" style="598" customWidth="1"/>
    <col min="7186" max="7186" width="10.5546875" style="598" customWidth="1"/>
    <col min="7187" max="7187" width="8.44140625" style="598" customWidth="1"/>
    <col min="7188" max="7188" width="8.88671875" style="598" customWidth="1"/>
    <col min="7189" max="7189" width="8.6640625" style="598" customWidth="1"/>
    <col min="7190" max="7190" width="9.44140625" style="598" customWidth="1"/>
    <col min="7191" max="7191" width="8" style="598" customWidth="1"/>
    <col min="7192" max="7192" width="9" style="598" customWidth="1"/>
    <col min="7193" max="7193" width="8.88671875" style="598" customWidth="1"/>
    <col min="7194" max="7194" width="11.109375" style="598" customWidth="1"/>
    <col min="7195" max="7195" width="9.33203125" style="598" customWidth="1"/>
    <col min="7196" max="7196" width="9.5546875" style="598" customWidth="1"/>
    <col min="7197" max="7197" width="9.6640625" style="598" customWidth="1"/>
    <col min="7198" max="7198" width="11.33203125" style="598" customWidth="1"/>
    <col min="7199" max="7201" width="9.33203125" style="598" customWidth="1"/>
    <col min="7202" max="7202" width="11.33203125" style="598" customWidth="1"/>
    <col min="7203" max="7203" width="9" style="598" customWidth="1"/>
    <col min="7204" max="7205" width="9.6640625" style="598" customWidth="1"/>
    <col min="7206" max="7206" width="11.109375" style="598" customWidth="1"/>
    <col min="7207" max="7207" width="9.5546875" style="598" customWidth="1"/>
    <col min="7208" max="7208" width="9.33203125" style="598" customWidth="1"/>
    <col min="7209" max="7209" width="8.88671875" style="598" customWidth="1"/>
    <col min="7210" max="7210" width="11.109375" style="598" customWidth="1"/>
    <col min="7211" max="7211" width="8.88671875" style="598" customWidth="1"/>
    <col min="7212" max="7212" width="9.5546875" style="598" customWidth="1"/>
    <col min="7213" max="7213" width="9.33203125" style="598" customWidth="1"/>
    <col min="7214" max="7214" width="11.44140625" style="598" customWidth="1"/>
    <col min="7215" max="7215" width="9.5546875" style="598" customWidth="1"/>
    <col min="7216" max="7216" width="10.33203125" style="598" customWidth="1"/>
    <col min="7217" max="7217" width="11.44140625" style="598" customWidth="1"/>
    <col min="7218" max="7218" width="10.88671875" style="598" customWidth="1"/>
    <col min="7219" max="7219" width="43.44140625" style="598" customWidth="1"/>
    <col min="7220" max="7436" width="9.109375" style="598"/>
    <col min="7437" max="7437" width="34.5546875" style="598" customWidth="1"/>
    <col min="7438" max="7438" width="13.33203125" style="598" customWidth="1"/>
    <col min="7439" max="7439" width="14.33203125" style="598" customWidth="1"/>
    <col min="7440" max="7440" width="13.5546875" style="598" customWidth="1"/>
    <col min="7441" max="7441" width="9.33203125" style="598" customWidth="1"/>
    <col min="7442" max="7442" width="10.5546875" style="598" customWidth="1"/>
    <col min="7443" max="7443" width="8.44140625" style="598" customWidth="1"/>
    <col min="7444" max="7444" width="8.88671875" style="598" customWidth="1"/>
    <col min="7445" max="7445" width="8.6640625" style="598" customWidth="1"/>
    <col min="7446" max="7446" width="9.44140625" style="598" customWidth="1"/>
    <col min="7447" max="7447" width="8" style="598" customWidth="1"/>
    <col min="7448" max="7448" width="9" style="598" customWidth="1"/>
    <col min="7449" max="7449" width="8.88671875" style="598" customWidth="1"/>
    <col min="7450" max="7450" width="11.109375" style="598" customWidth="1"/>
    <col min="7451" max="7451" width="9.33203125" style="598" customWidth="1"/>
    <col min="7452" max="7452" width="9.5546875" style="598" customWidth="1"/>
    <col min="7453" max="7453" width="9.6640625" style="598" customWidth="1"/>
    <col min="7454" max="7454" width="11.33203125" style="598" customWidth="1"/>
    <col min="7455" max="7457" width="9.33203125" style="598" customWidth="1"/>
    <col min="7458" max="7458" width="11.33203125" style="598" customWidth="1"/>
    <col min="7459" max="7459" width="9" style="598" customWidth="1"/>
    <col min="7460" max="7461" width="9.6640625" style="598" customWidth="1"/>
    <col min="7462" max="7462" width="11.109375" style="598" customWidth="1"/>
    <col min="7463" max="7463" width="9.5546875" style="598" customWidth="1"/>
    <col min="7464" max="7464" width="9.33203125" style="598" customWidth="1"/>
    <col min="7465" max="7465" width="8.88671875" style="598" customWidth="1"/>
    <col min="7466" max="7466" width="11.109375" style="598" customWidth="1"/>
    <col min="7467" max="7467" width="8.88671875" style="598" customWidth="1"/>
    <col min="7468" max="7468" width="9.5546875" style="598" customWidth="1"/>
    <col min="7469" max="7469" width="9.33203125" style="598" customWidth="1"/>
    <col min="7470" max="7470" width="11.44140625" style="598" customWidth="1"/>
    <col min="7471" max="7471" width="9.5546875" style="598" customWidth="1"/>
    <col min="7472" max="7472" width="10.33203125" style="598" customWidth="1"/>
    <col min="7473" max="7473" width="11.44140625" style="598" customWidth="1"/>
    <col min="7474" max="7474" width="10.88671875" style="598" customWidth="1"/>
    <col min="7475" max="7475" width="43.44140625" style="598" customWidth="1"/>
    <col min="7476" max="7692" width="9.109375" style="598"/>
    <col min="7693" max="7693" width="34.5546875" style="598" customWidth="1"/>
    <col min="7694" max="7694" width="13.33203125" style="598" customWidth="1"/>
    <col min="7695" max="7695" width="14.33203125" style="598" customWidth="1"/>
    <col min="7696" max="7696" width="13.5546875" style="598" customWidth="1"/>
    <col min="7697" max="7697" width="9.33203125" style="598" customWidth="1"/>
    <col min="7698" max="7698" width="10.5546875" style="598" customWidth="1"/>
    <col min="7699" max="7699" width="8.44140625" style="598" customWidth="1"/>
    <col min="7700" max="7700" width="8.88671875" style="598" customWidth="1"/>
    <col min="7701" max="7701" width="8.6640625" style="598" customWidth="1"/>
    <col min="7702" max="7702" width="9.44140625" style="598" customWidth="1"/>
    <col min="7703" max="7703" width="8" style="598" customWidth="1"/>
    <col min="7704" max="7704" width="9" style="598" customWidth="1"/>
    <col min="7705" max="7705" width="8.88671875" style="598" customWidth="1"/>
    <col min="7706" max="7706" width="11.109375" style="598" customWidth="1"/>
    <col min="7707" max="7707" width="9.33203125" style="598" customWidth="1"/>
    <col min="7708" max="7708" width="9.5546875" style="598" customWidth="1"/>
    <col min="7709" max="7709" width="9.6640625" style="598" customWidth="1"/>
    <col min="7710" max="7710" width="11.33203125" style="598" customWidth="1"/>
    <col min="7711" max="7713" width="9.33203125" style="598" customWidth="1"/>
    <col min="7714" max="7714" width="11.33203125" style="598" customWidth="1"/>
    <col min="7715" max="7715" width="9" style="598" customWidth="1"/>
    <col min="7716" max="7717" width="9.6640625" style="598" customWidth="1"/>
    <col min="7718" max="7718" width="11.109375" style="598" customWidth="1"/>
    <col min="7719" max="7719" width="9.5546875" style="598" customWidth="1"/>
    <col min="7720" max="7720" width="9.33203125" style="598" customWidth="1"/>
    <col min="7721" max="7721" width="8.88671875" style="598" customWidth="1"/>
    <col min="7722" max="7722" width="11.109375" style="598" customWidth="1"/>
    <col min="7723" max="7723" width="8.88671875" style="598" customWidth="1"/>
    <col min="7724" max="7724" width="9.5546875" style="598" customWidth="1"/>
    <col min="7725" max="7725" width="9.33203125" style="598" customWidth="1"/>
    <col min="7726" max="7726" width="11.44140625" style="598" customWidth="1"/>
    <col min="7727" max="7727" width="9.5546875" style="598" customWidth="1"/>
    <col min="7728" max="7728" width="10.33203125" style="598" customWidth="1"/>
    <col min="7729" max="7729" width="11.44140625" style="598" customWidth="1"/>
    <col min="7730" max="7730" width="10.88671875" style="598" customWidth="1"/>
    <col min="7731" max="7731" width="43.44140625" style="598" customWidth="1"/>
    <col min="7732" max="7948" width="9.109375" style="598"/>
    <col min="7949" max="7949" width="34.5546875" style="598" customWidth="1"/>
    <col min="7950" max="7950" width="13.33203125" style="598" customWidth="1"/>
    <col min="7951" max="7951" width="14.33203125" style="598" customWidth="1"/>
    <col min="7952" max="7952" width="13.5546875" style="598" customWidth="1"/>
    <col min="7953" max="7953" width="9.33203125" style="598" customWidth="1"/>
    <col min="7954" max="7954" width="10.5546875" style="598" customWidth="1"/>
    <col min="7955" max="7955" width="8.44140625" style="598" customWidth="1"/>
    <col min="7956" max="7956" width="8.88671875" style="598" customWidth="1"/>
    <col min="7957" max="7957" width="8.6640625" style="598" customWidth="1"/>
    <col min="7958" max="7958" width="9.44140625" style="598" customWidth="1"/>
    <col min="7959" max="7959" width="8" style="598" customWidth="1"/>
    <col min="7960" max="7960" width="9" style="598" customWidth="1"/>
    <col min="7961" max="7961" width="8.88671875" style="598" customWidth="1"/>
    <col min="7962" max="7962" width="11.109375" style="598" customWidth="1"/>
    <col min="7963" max="7963" width="9.33203125" style="598" customWidth="1"/>
    <col min="7964" max="7964" width="9.5546875" style="598" customWidth="1"/>
    <col min="7965" max="7965" width="9.6640625" style="598" customWidth="1"/>
    <col min="7966" max="7966" width="11.33203125" style="598" customWidth="1"/>
    <col min="7967" max="7969" width="9.33203125" style="598" customWidth="1"/>
    <col min="7970" max="7970" width="11.33203125" style="598" customWidth="1"/>
    <col min="7971" max="7971" width="9" style="598" customWidth="1"/>
    <col min="7972" max="7973" width="9.6640625" style="598" customWidth="1"/>
    <col min="7974" max="7974" width="11.109375" style="598" customWidth="1"/>
    <col min="7975" max="7975" width="9.5546875" style="598" customWidth="1"/>
    <col min="7976" max="7976" width="9.33203125" style="598" customWidth="1"/>
    <col min="7977" max="7977" width="8.88671875" style="598" customWidth="1"/>
    <col min="7978" max="7978" width="11.109375" style="598" customWidth="1"/>
    <col min="7979" max="7979" width="8.88671875" style="598" customWidth="1"/>
    <col min="7980" max="7980" width="9.5546875" style="598" customWidth="1"/>
    <col min="7981" max="7981" width="9.33203125" style="598" customWidth="1"/>
    <col min="7982" max="7982" width="11.44140625" style="598" customWidth="1"/>
    <col min="7983" max="7983" width="9.5546875" style="598" customWidth="1"/>
    <col min="7984" max="7984" width="10.33203125" style="598" customWidth="1"/>
    <col min="7985" max="7985" width="11.44140625" style="598" customWidth="1"/>
    <col min="7986" max="7986" width="10.88671875" style="598" customWidth="1"/>
    <col min="7987" max="7987" width="43.44140625" style="598" customWidth="1"/>
    <col min="7988" max="8204" width="9.109375" style="598"/>
    <col min="8205" max="8205" width="34.5546875" style="598" customWidth="1"/>
    <col min="8206" max="8206" width="13.33203125" style="598" customWidth="1"/>
    <col min="8207" max="8207" width="14.33203125" style="598" customWidth="1"/>
    <col min="8208" max="8208" width="13.5546875" style="598" customWidth="1"/>
    <col min="8209" max="8209" width="9.33203125" style="598" customWidth="1"/>
    <col min="8210" max="8210" width="10.5546875" style="598" customWidth="1"/>
    <col min="8211" max="8211" width="8.44140625" style="598" customWidth="1"/>
    <col min="8212" max="8212" width="8.88671875" style="598" customWidth="1"/>
    <col min="8213" max="8213" width="8.6640625" style="598" customWidth="1"/>
    <col min="8214" max="8214" width="9.44140625" style="598" customWidth="1"/>
    <col min="8215" max="8215" width="8" style="598" customWidth="1"/>
    <col min="8216" max="8216" width="9" style="598" customWidth="1"/>
    <col min="8217" max="8217" width="8.88671875" style="598" customWidth="1"/>
    <col min="8218" max="8218" width="11.109375" style="598" customWidth="1"/>
    <col min="8219" max="8219" width="9.33203125" style="598" customWidth="1"/>
    <col min="8220" max="8220" width="9.5546875" style="598" customWidth="1"/>
    <col min="8221" max="8221" width="9.6640625" style="598" customWidth="1"/>
    <col min="8222" max="8222" width="11.33203125" style="598" customWidth="1"/>
    <col min="8223" max="8225" width="9.33203125" style="598" customWidth="1"/>
    <col min="8226" max="8226" width="11.33203125" style="598" customWidth="1"/>
    <col min="8227" max="8227" width="9" style="598" customWidth="1"/>
    <col min="8228" max="8229" width="9.6640625" style="598" customWidth="1"/>
    <col min="8230" max="8230" width="11.109375" style="598" customWidth="1"/>
    <col min="8231" max="8231" width="9.5546875" style="598" customWidth="1"/>
    <col min="8232" max="8232" width="9.33203125" style="598" customWidth="1"/>
    <col min="8233" max="8233" width="8.88671875" style="598" customWidth="1"/>
    <col min="8234" max="8234" width="11.109375" style="598" customWidth="1"/>
    <col min="8235" max="8235" width="8.88671875" style="598" customWidth="1"/>
    <col min="8236" max="8236" width="9.5546875" style="598" customWidth="1"/>
    <col min="8237" max="8237" width="9.33203125" style="598" customWidth="1"/>
    <col min="8238" max="8238" width="11.44140625" style="598" customWidth="1"/>
    <col min="8239" max="8239" width="9.5546875" style="598" customWidth="1"/>
    <col min="8240" max="8240" width="10.33203125" style="598" customWidth="1"/>
    <col min="8241" max="8241" width="11.44140625" style="598" customWidth="1"/>
    <col min="8242" max="8242" width="10.88671875" style="598" customWidth="1"/>
    <col min="8243" max="8243" width="43.44140625" style="598" customWidth="1"/>
    <col min="8244" max="8460" width="9.109375" style="598"/>
    <col min="8461" max="8461" width="34.5546875" style="598" customWidth="1"/>
    <col min="8462" max="8462" width="13.33203125" style="598" customWidth="1"/>
    <col min="8463" max="8463" width="14.33203125" style="598" customWidth="1"/>
    <col min="8464" max="8464" width="13.5546875" style="598" customWidth="1"/>
    <col min="8465" max="8465" width="9.33203125" style="598" customWidth="1"/>
    <col min="8466" max="8466" width="10.5546875" style="598" customWidth="1"/>
    <col min="8467" max="8467" width="8.44140625" style="598" customWidth="1"/>
    <col min="8468" max="8468" width="8.88671875" style="598" customWidth="1"/>
    <col min="8469" max="8469" width="8.6640625" style="598" customWidth="1"/>
    <col min="8470" max="8470" width="9.44140625" style="598" customWidth="1"/>
    <col min="8471" max="8471" width="8" style="598" customWidth="1"/>
    <col min="8472" max="8472" width="9" style="598" customWidth="1"/>
    <col min="8473" max="8473" width="8.88671875" style="598" customWidth="1"/>
    <col min="8474" max="8474" width="11.109375" style="598" customWidth="1"/>
    <col min="8475" max="8475" width="9.33203125" style="598" customWidth="1"/>
    <col min="8476" max="8476" width="9.5546875" style="598" customWidth="1"/>
    <col min="8477" max="8477" width="9.6640625" style="598" customWidth="1"/>
    <col min="8478" max="8478" width="11.33203125" style="598" customWidth="1"/>
    <col min="8479" max="8481" width="9.33203125" style="598" customWidth="1"/>
    <col min="8482" max="8482" width="11.33203125" style="598" customWidth="1"/>
    <col min="8483" max="8483" width="9" style="598" customWidth="1"/>
    <col min="8484" max="8485" width="9.6640625" style="598" customWidth="1"/>
    <col min="8486" max="8486" width="11.109375" style="598" customWidth="1"/>
    <col min="8487" max="8487" width="9.5546875" style="598" customWidth="1"/>
    <col min="8488" max="8488" width="9.33203125" style="598" customWidth="1"/>
    <col min="8489" max="8489" width="8.88671875" style="598" customWidth="1"/>
    <col min="8490" max="8490" width="11.109375" style="598" customWidth="1"/>
    <col min="8491" max="8491" width="8.88671875" style="598" customWidth="1"/>
    <col min="8492" max="8492" width="9.5546875" style="598" customWidth="1"/>
    <col min="8493" max="8493" width="9.33203125" style="598" customWidth="1"/>
    <col min="8494" max="8494" width="11.44140625" style="598" customWidth="1"/>
    <col min="8495" max="8495" width="9.5546875" style="598" customWidth="1"/>
    <col min="8496" max="8496" width="10.33203125" style="598" customWidth="1"/>
    <col min="8497" max="8497" width="11.44140625" style="598" customWidth="1"/>
    <col min="8498" max="8498" width="10.88671875" style="598" customWidth="1"/>
    <col min="8499" max="8499" width="43.44140625" style="598" customWidth="1"/>
    <col min="8500" max="8716" width="9.109375" style="598"/>
    <col min="8717" max="8717" width="34.5546875" style="598" customWidth="1"/>
    <col min="8718" max="8718" width="13.33203125" style="598" customWidth="1"/>
    <col min="8719" max="8719" width="14.33203125" style="598" customWidth="1"/>
    <col min="8720" max="8720" width="13.5546875" style="598" customWidth="1"/>
    <col min="8721" max="8721" width="9.33203125" style="598" customWidth="1"/>
    <col min="8722" max="8722" width="10.5546875" style="598" customWidth="1"/>
    <col min="8723" max="8723" width="8.44140625" style="598" customWidth="1"/>
    <col min="8724" max="8724" width="8.88671875" style="598" customWidth="1"/>
    <col min="8725" max="8725" width="8.6640625" style="598" customWidth="1"/>
    <col min="8726" max="8726" width="9.44140625" style="598" customWidth="1"/>
    <col min="8727" max="8727" width="8" style="598" customWidth="1"/>
    <col min="8728" max="8728" width="9" style="598" customWidth="1"/>
    <col min="8729" max="8729" width="8.88671875" style="598" customWidth="1"/>
    <col min="8730" max="8730" width="11.109375" style="598" customWidth="1"/>
    <col min="8731" max="8731" width="9.33203125" style="598" customWidth="1"/>
    <col min="8732" max="8732" width="9.5546875" style="598" customWidth="1"/>
    <col min="8733" max="8733" width="9.6640625" style="598" customWidth="1"/>
    <col min="8734" max="8734" width="11.33203125" style="598" customWidth="1"/>
    <col min="8735" max="8737" width="9.33203125" style="598" customWidth="1"/>
    <col min="8738" max="8738" width="11.33203125" style="598" customWidth="1"/>
    <col min="8739" max="8739" width="9" style="598" customWidth="1"/>
    <col min="8740" max="8741" width="9.6640625" style="598" customWidth="1"/>
    <col min="8742" max="8742" width="11.109375" style="598" customWidth="1"/>
    <col min="8743" max="8743" width="9.5546875" style="598" customWidth="1"/>
    <col min="8744" max="8744" width="9.33203125" style="598" customWidth="1"/>
    <col min="8745" max="8745" width="8.88671875" style="598" customWidth="1"/>
    <col min="8746" max="8746" width="11.109375" style="598" customWidth="1"/>
    <col min="8747" max="8747" width="8.88671875" style="598" customWidth="1"/>
    <col min="8748" max="8748" width="9.5546875" style="598" customWidth="1"/>
    <col min="8749" max="8749" width="9.33203125" style="598" customWidth="1"/>
    <col min="8750" max="8750" width="11.44140625" style="598" customWidth="1"/>
    <col min="8751" max="8751" width="9.5546875" style="598" customWidth="1"/>
    <col min="8752" max="8752" width="10.33203125" style="598" customWidth="1"/>
    <col min="8753" max="8753" width="11.44140625" style="598" customWidth="1"/>
    <col min="8754" max="8754" width="10.88671875" style="598" customWidth="1"/>
    <col min="8755" max="8755" width="43.44140625" style="598" customWidth="1"/>
    <col min="8756" max="8972" width="9.109375" style="598"/>
    <col min="8973" max="8973" width="34.5546875" style="598" customWidth="1"/>
    <col min="8974" max="8974" width="13.33203125" style="598" customWidth="1"/>
    <col min="8975" max="8975" width="14.33203125" style="598" customWidth="1"/>
    <col min="8976" max="8976" width="13.5546875" style="598" customWidth="1"/>
    <col min="8977" max="8977" width="9.33203125" style="598" customWidth="1"/>
    <col min="8978" max="8978" width="10.5546875" style="598" customWidth="1"/>
    <col min="8979" max="8979" width="8.44140625" style="598" customWidth="1"/>
    <col min="8980" max="8980" width="8.88671875" style="598" customWidth="1"/>
    <col min="8981" max="8981" width="8.6640625" style="598" customWidth="1"/>
    <col min="8982" max="8982" width="9.44140625" style="598" customWidth="1"/>
    <col min="8983" max="8983" width="8" style="598" customWidth="1"/>
    <col min="8984" max="8984" width="9" style="598" customWidth="1"/>
    <col min="8985" max="8985" width="8.88671875" style="598" customWidth="1"/>
    <col min="8986" max="8986" width="11.109375" style="598" customWidth="1"/>
    <col min="8987" max="8987" width="9.33203125" style="598" customWidth="1"/>
    <col min="8988" max="8988" width="9.5546875" style="598" customWidth="1"/>
    <col min="8989" max="8989" width="9.6640625" style="598" customWidth="1"/>
    <col min="8990" max="8990" width="11.33203125" style="598" customWidth="1"/>
    <col min="8991" max="8993" width="9.33203125" style="598" customWidth="1"/>
    <col min="8994" max="8994" width="11.33203125" style="598" customWidth="1"/>
    <col min="8995" max="8995" width="9" style="598" customWidth="1"/>
    <col min="8996" max="8997" width="9.6640625" style="598" customWidth="1"/>
    <col min="8998" max="8998" width="11.109375" style="598" customWidth="1"/>
    <col min="8999" max="8999" width="9.5546875" style="598" customWidth="1"/>
    <col min="9000" max="9000" width="9.33203125" style="598" customWidth="1"/>
    <col min="9001" max="9001" width="8.88671875" style="598" customWidth="1"/>
    <col min="9002" max="9002" width="11.109375" style="598" customWidth="1"/>
    <col min="9003" max="9003" width="8.88671875" style="598" customWidth="1"/>
    <col min="9004" max="9004" width="9.5546875" style="598" customWidth="1"/>
    <col min="9005" max="9005" width="9.33203125" style="598" customWidth="1"/>
    <col min="9006" max="9006" width="11.44140625" style="598" customWidth="1"/>
    <col min="9007" max="9007" width="9.5546875" style="598" customWidth="1"/>
    <col min="9008" max="9008" width="10.33203125" style="598" customWidth="1"/>
    <col min="9009" max="9009" width="11.44140625" style="598" customWidth="1"/>
    <col min="9010" max="9010" width="10.88671875" style="598" customWidth="1"/>
    <col min="9011" max="9011" width="43.44140625" style="598" customWidth="1"/>
    <col min="9012" max="9228" width="9.109375" style="598"/>
    <col min="9229" max="9229" width="34.5546875" style="598" customWidth="1"/>
    <col min="9230" max="9230" width="13.33203125" style="598" customWidth="1"/>
    <col min="9231" max="9231" width="14.33203125" style="598" customWidth="1"/>
    <col min="9232" max="9232" width="13.5546875" style="598" customWidth="1"/>
    <col min="9233" max="9233" width="9.33203125" style="598" customWidth="1"/>
    <col min="9234" max="9234" width="10.5546875" style="598" customWidth="1"/>
    <col min="9235" max="9235" width="8.44140625" style="598" customWidth="1"/>
    <col min="9236" max="9236" width="8.88671875" style="598" customWidth="1"/>
    <col min="9237" max="9237" width="8.6640625" style="598" customWidth="1"/>
    <col min="9238" max="9238" width="9.44140625" style="598" customWidth="1"/>
    <col min="9239" max="9239" width="8" style="598" customWidth="1"/>
    <col min="9240" max="9240" width="9" style="598" customWidth="1"/>
    <col min="9241" max="9241" width="8.88671875" style="598" customWidth="1"/>
    <col min="9242" max="9242" width="11.109375" style="598" customWidth="1"/>
    <col min="9243" max="9243" width="9.33203125" style="598" customWidth="1"/>
    <col min="9244" max="9244" width="9.5546875" style="598" customWidth="1"/>
    <col min="9245" max="9245" width="9.6640625" style="598" customWidth="1"/>
    <col min="9246" max="9246" width="11.33203125" style="598" customWidth="1"/>
    <col min="9247" max="9249" width="9.33203125" style="598" customWidth="1"/>
    <col min="9250" max="9250" width="11.33203125" style="598" customWidth="1"/>
    <col min="9251" max="9251" width="9" style="598" customWidth="1"/>
    <col min="9252" max="9253" width="9.6640625" style="598" customWidth="1"/>
    <col min="9254" max="9254" width="11.109375" style="598" customWidth="1"/>
    <col min="9255" max="9255" width="9.5546875" style="598" customWidth="1"/>
    <col min="9256" max="9256" width="9.33203125" style="598" customWidth="1"/>
    <col min="9257" max="9257" width="8.88671875" style="598" customWidth="1"/>
    <col min="9258" max="9258" width="11.109375" style="598" customWidth="1"/>
    <col min="9259" max="9259" width="8.88671875" style="598" customWidth="1"/>
    <col min="9260" max="9260" width="9.5546875" style="598" customWidth="1"/>
    <col min="9261" max="9261" width="9.33203125" style="598" customWidth="1"/>
    <col min="9262" max="9262" width="11.44140625" style="598" customWidth="1"/>
    <col min="9263" max="9263" width="9.5546875" style="598" customWidth="1"/>
    <col min="9264" max="9264" width="10.33203125" style="598" customWidth="1"/>
    <col min="9265" max="9265" width="11.44140625" style="598" customWidth="1"/>
    <col min="9266" max="9266" width="10.88671875" style="598" customWidth="1"/>
    <col min="9267" max="9267" width="43.44140625" style="598" customWidth="1"/>
    <col min="9268" max="9484" width="9.109375" style="598"/>
    <col min="9485" max="9485" width="34.5546875" style="598" customWidth="1"/>
    <col min="9486" max="9486" width="13.33203125" style="598" customWidth="1"/>
    <col min="9487" max="9487" width="14.33203125" style="598" customWidth="1"/>
    <col min="9488" max="9488" width="13.5546875" style="598" customWidth="1"/>
    <col min="9489" max="9489" width="9.33203125" style="598" customWidth="1"/>
    <col min="9490" max="9490" width="10.5546875" style="598" customWidth="1"/>
    <col min="9491" max="9491" width="8.44140625" style="598" customWidth="1"/>
    <col min="9492" max="9492" width="8.88671875" style="598" customWidth="1"/>
    <col min="9493" max="9493" width="8.6640625" style="598" customWidth="1"/>
    <col min="9494" max="9494" width="9.44140625" style="598" customWidth="1"/>
    <col min="9495" max="9495" width="8" style="598" customWidth="1"/>
    <col min="9496" max="9496" width="9" style="598" customWidth="1"/>
    <col min="9497" max="9497" width="8.88671875" style="598" customWidth="1"/>
    <col min="9498" max="9498" width="11.109375" style="598" customWidth="1"/>
    <col min="9499" max="9499" width="9.33203125" style="598" customWidth="1"/>
    <col min="9500" max="9500" width="9.5546875" style="598" customWidth="1"/>
    <col min="9501" max="9501" width="9.6640625" style="598" customWidth="1"/>
    <col min="9502" max="9502" width="11.33203125" style="598" customWidth="1"/>
    <col min="9503" max="9505" width="9.33203125" style="598" customWidth="1"/>
    <col min="9506" max="9506" width="11.33203125" style="598" customWidth="1"/>
    <col min="9507" max="9507" width="9" style="598" customWidth="1"/>
    <col min="9508" max="9509" width="9.6640625" style="598" customWidth="1"/>
    <col min="9510" max="9510" width="11.109375" style="598" customWidth="1"/>
    <col min="9511" max="9511" width="9.5546875" style="598" customWidth="1"/>
    <col min="9512" max="9512" width="9.33203125" style="598" customWidth="1"/>
    <col min="9513" max="9513" width="8.88671875" style="598" customWidth="1"/>
    <col min="9514" max="9514" width="11.109375" style="598" customWidth="1"/>
    <col min="9515" max="9515" width="8.88671875" style="598" customWidth="1"/>
    <col min="9516" max="9516" width="9.5546875" style="598" customWidth="1"/>
    <col min="9517" max="9517" width="9.33203125" style="598" customWidth="1"/>
    <col min="9518" max="9518" width="11.44140625" style="598" customWidth="1"/>
    <col min="9519" max="9519" width="9.5546875" style="598" customWidth="1"/>
    <col min="9520" max="9520" width="10.33203125" style="598" customWidth="1"/>
    <col min="9521" max="9521" width="11.44140625" style="598" customWidth="1"/>
    <col min="9522" max="9522" width="10.88671875" style="598" customWidth="1"/>
    <col min="9523" max="9523" width="43.44140625" style="598" customWidth="1"/>
    <col min="9524" max="9740" width="9.109375" style="598"/>
    <col min="9741" max="9741" width="34.5546875" style="598" customWidth="1"/>
    <col min="9742" max="9742" width="13.33203125" style="598" customWidth="1"/>
    <col min="9743" max="9743" width="14.33203125" style="598" customWidth="1"/>
    <col min="9744" max="9744" width="13.5546875" style="598" customWidth="1"/>
    <col min="9745" max="9745" width="9.33203125" style="598" customWidth="1"/>
    <col min="9746" max="9746" width="10.5546875" style="598" customWidth="1"/>
    <col min="9747" max="9747" width="8.44140625" style="598" customWidth="1"/>
    <col min="9748" max="9748" width="8.88671875" style="598" customWidth="1"/>
    <col min="9749" max="9749" width="8.6640625" style="598" customWidth="1"/>
    <col min="9750" max="9750" width="9.44140625" style="598" customWidth="1"/>
    <col min="9751" max="9751" width="8" style="598" customWidth="1"/>
    <col min="9752" max="9752" width="9" style="598" customWidth="1"/>
    <col min="9753" max="9753" width="8.88671875" style="598" customWidth="1"/>
    <col min="9754" max="9754" width="11.109375" style="598" customWidth="1"/>
    <col min="9755" max="9755" width="9.33203125" style="598" customWidth="1"/>
    <col min="9756" max="9756" width="9.5546875" style="598" customWidth="1"/>
    <col min="9757" max="9757" width="9.6640625" style="598" customWidth="1"/>
    <col min="9758" max="9758" width="11.33203125" style="598" customWidth="1"/>
    <col min="9759" max="9761" width="9.33203125" style="598" customWidth="1"/>
    <col min="9762" max="9762" width="11.33203125" style="598" customWidth="1"/>
    <col min="9763" max="9763" width="9" style="598" customWidth="1"/>
    <col min="9764" max="9765" width="9.6640625" style="598" customWidth="1"/>
    <col min="9766" max="9766" width="11.109375" style="598" customWidth="1"/>
    <col min="9767" max="9767" width="9.5546875" style="598" customWidth="1"/>
    <col min="9768" max="9768" width="9.33203125" style="598" customWidth="1"/>
    <col min="9769" max="9769" width="8.88671875" style="598" customWidth="1"/>
    <col min="9770" max="9770" width="11.109375" style="598" customWidth="1"/>
    <col min="9771" max="9771" width="8.88671875" style="598" customWidth="1"/>
    <col min="9772" max="9772" width="9.5546875" style="598" customWidth="1"/>
    <col min="9773" max="9773" width="9.33203125" style="598" customWidth="1"/>
    <col min="9774" max="9774" width="11.44140625" style="598" customWidth="1"/>
    <col min="9775" max="9775" width="9.5546875" style="598" customWidth="1"/>
    <col min="9776" max="9776" width="10.33203125" style="598" customWidth="1"/>
    <col min="9777" max="9777" width="11.44140625" style="598" customWidth="1"/>
    <col min="9778" max="9778" width="10.88671875" style="598" customWidth="1"/>
    <col min="9779" max="9779" width="43.44140625" style="598" customWidth="1"/>
    <col min="9780" max="9996" width="9.109375" style="598"/>
    <col min="9997" max="9997" width="34.5546875" style="598" customWidth="1"/>
    <col min="9998" max="9998" width="13.33203125" style="598" customWidth="1"/>
    <col min="9999" max="9999" width="14.33203125" style="598" customWidth="1"/>
    <col min="10000" max="10000" width="13.5546875" style="598" customWidth="1"/>
    <col min="10001" max="10001" width="9.33203125" style="598" customWidth="1"/>
    <col min="10002" max="10002" width="10.5546875" style="598" customWidth="1"/>
    <col min="10003" max="10003" width="8.44140625" style="598" customWidth="1"/>
    <col min="10004" max="10004" width="8.88671875" style="598" customWidth="1"/>
    <col min="10005" max="10005" width="8.6640625" style="598" customWidth="1"/>
    <col min="10006" max="10006" width="9.44140625" style="598" customWidth="1"/>
    <col min="10007" max="10007" width="8" style="598" customWidth="1"/>
    <col min="10008" max="10008" width="9" style="598" customWidth="1"/>
    <col min="10009" max="10009" width="8.88671875" style="598" customWidth="1"/>
    <col min="10010" max="10010" width="11.109375" style="598" customWidth="1"/>
    <col min="10011" max="10011" width="9.33203125" style="598" customWidth="1"/>
    <col min="10012" max="10012" width="9.5546875" style="598" customWidth="1"/>
    <col min="10013" max="10013" width="9.6640625" style="598" customWidth="1"/>
    <col min="10014" max="10014" width="11.33203125" style="598" customWidth="1"/>
    <col min="10015" max="10017" width="9.33203125" style="598" customWidth="1"/>
    <col min="10018" max="10018" width="11.33203125" style="598" customWidth="1"/>
    <col min="10019" max="10019" width="9" style="598" customWidth="1"/>
    <col min="10020" max="10021" width="9.6640625" style="598" customWidth="1"/>
    <col min="10022" max="10022" width="11.109375" style="598" customWidth="1"/>
    <col min="10023" max="10023" width="9.5546875" style="598" customWidth="1"/>
    <col min="10024" max="10024" width="9.33203125" style="598" customWidth="1"/>
    <col min="10025" max="10025" width="8.88671875" style="598" customWidth="1"/>
    <col min="10026" max="10026" width="11.109375" style="598" customWidth="1"/>
    <col min="10027" max="10027" width="8.88671875" style="598" customWidth="1"/>
    <col min="10028" max="10028" width="9.5546875" style="598" customWidth="1"/>
    <col min="10029" max="10029" width="9.33203125" style="598" customWidth="1"/>
    <col min="10030" max="10030" width="11.44140625" style="598" customWidth="1"/>
    <col min="10031" max="10031" width="9.5546875" style="598" customWidth="1"/>
    <col min="10032" max="10032" width="10.33203125" style="598" customWidth="1"/>
    <col min="10033" max="10033" width="11.44140625" style="598" customWidth="1"/>
    <col min="10034" max="10034" width="10.88671875" style="598" customWidth="1"/>
    <col min="10035" max="10035" width="43.44140625" style="598" customWidth="1"/>
    <col min="10036" max="10252" width="9.109375" style="598"/>
    <col min="10253" max="10253" width="34.5546875" style="598" customWidth="1"/>
    <col min="10254" max="10254" width="13.33203125" style="598" customWidth="1"/>
    <col min="10255" max="10255" width="14.33203125" style="598" customWidth="1"/>
    <col min="10256" max="10256" width="13.5546875" style="598" customWidth="1"/>
    <col min="10257" max="10257" width="9.33203125" style="598" customWidth="1"/>
    <col min="10258" max="10258" width="10.5546875" style="598" customWidth="1"/>
    <col min="10259" max="10259" width="8.44140625" style="598" customWidth="1"/>
    <col min="10260" max="10260" width="8.88671875" style="598" customWidth="1"/>
    <col min="10261" max="10261" width="8.6640625" style="598" customWidth="1"/>
    <col min="10262" max="10262" width="9.44140625" style="598" customWidth="1"/>
    <col min="10263" max="10263" width="8" style="598" customWidth="1"/>
    <col min="10264" max="10264" width="9" style="598" customWidth="1"/>
    <col min="10265" max="10265" width="8.88671875" style="598" customWidth="1"/>
    <col min="10266" max="10266" width="11.109375" style="598" customWidth="1"/>
    <col min="10267" max="10267" width="9.33203125" style="598" customWidth="1"/>
    <col min="10268" max="10268" width="9.5546875" style="598" customWidth="1"/>
    <col min="10269" max="10269" width="9.6640625" style="598" customWidth="1"/>
    <col min="10270" max="10270" width="11.33203125" style="598" customWidth="1"/>
    <col min="10271" max="10273" width="9.33203125" style="598" customWidth="1"/>
    <col min="10274" max="10274" width="11.33203125" style="598" customWidth="1"/>
    <col min="10275" max="10275" width="9" style="598" customWidth="1"/>
    <col min="10276" max="10277" width="9.6640625" style="598" customWidth="1"/>
    <col min="10278" max="10278" width="11.109375" style="598" customWidth="1"/>
    <col min="10279" max="10279" width="9.5546875" style="598" customWidth="1"/>
    <col min="10280" max="10280" width="9.33203125" style="598" customWidth="1"/>
    <col min="10281" max="10281" width="8.88671875" style="598" customWidth="1"/>
    <col min="10282" max="10282" width="11.109375" style="598" customWidth="1"/>
    <col min="10283" max="10283" width="8.88671875" style="598" customWidth="1"/>
    <col min="10284" max="10284" width="9.5546875" style="598" customWidth="1"/>
    <col min="10285" max="10285" width="9.33203125" style="598" customWidth="1"/>
    <col min="10286" max="10286" width="11.44140625" style="598" customWidth="1"/>
    <col min="10287" max="10287" width="9.5546875" style="598" customWidth="1"/>
    <col min="10288" max="10288" width="10.33203125" style="598" customWidth="1"/>
    <col min="10289" max="10289" width="11.44140625" style="598" customWidth="1"/>
    <col min="10290" max="10290" width="10.88671875" style="598" customWidth="1"/>
    <col min="10291" max="10291" width="43.44140625" style="598" customWidth="1"/>
    <col min="10292" max="10508" width="9.109375" style="598"/>
    <col min="10509" max="10509" width="34.5546875" style="598" customWidth="1"/>
    <col min="10510" max="10510" width="13.33203125" style="598" customWidth="1"/>
    <col min="10511" max="10511" width="14.33203125" style="598" customWidth="1"/>
    <col min="10512" max="10512" width="13.5546875" style="598" customWidth="1"/>
    <col min="10513" max="10513" width="9.33203125" style="598" customWidth="1"/>
    <col min="10514" max="10514" width="10.5546875" style="598" customWidth="1"/>
    <col min="10515" max="10515" width="8.44140625" style="598" customWidth="1"/>
    <col min="10516" max="10516" width="8.88671875" style="598" customWidth="1"/>
    <col min="10517" max="10517" width="8.6640625" style="598" customWidth="1"/>
    <col min="10518" max="10518" width="9.44140625" style="598" customWidth="1"/>
    <col min="10519" max="10519" width="8" style="598" customWidth="1"/>
    <col min="10520" max="10520" width="9" style="598" customWidth="1"/>
    <col min="10521" max="10521" width="8.88671875" style="598" customWidth="1"/>
    <col min="10522" max="10522" width="11.109375" style="598" customWidth="1"/>
    <col min="10523" max="10523" width="9.33203125" style="598" customWidth="1"/>
    <col min="10524" max="10524" width="9.5546875" style="598" customWidth="1"/>
    <col min="10525" max="10525" width="9.6640625" style="598" customWidth="1"/>
    <col min="10526" max="10526" width="11.33203125" style="598" customWidth="1"/>
    <col min="10527" max="10529" width="9.33203125" style="598" customWidth="1"/>
    <col min="10530" max="10530" width="11.33203125" style="598" customWidth="1"/>
    <col min="10531" max="10531" width="9" style="598" customWidth="1"/>
    <col min="10532" max="10533" width="9.6640625" style="598" customWidth="1"/>
    <col min="10534" max="10534" width="11.109375" style="598" customWidth="1"/>
    <col min="10535" max="10535" width="9.5546875" style="598" customWidth="1"/>
    <col min="10536" max="10536" width="9.33203125" style="598" customWidth="1"/>
    <col min="10537" max="10537" width="8.88671875" style="598" customWidth="1"/>
    <col min="10538" max="10538" width="11.109375" style="598" customWidth="1"/>
    <col min="10539" max="10539" width="8.88671875" style="598" customWidth="1"/>
    <col min="10540" max="10540" width="9.5546875" style="598" customWidth="1"/>
    <col min="10541" max="10541" width="9.33203125" style="598" customWidth="1"/>
    <col min="10542" max="10542" width="11.44140625" style="598" customWidth="1"/>
    <col min="10543" max="10543" width="9.5546875" style="598" customWidth="1"/>
    <col min="10544" max="10544" width="10.33203125" style="598" customWidth="1"/>
    <col min="10545" max="10545" width="11.44140625" style="598" customWidth="1"/>
    <col min="10546" max="10546" width="10.88671875" style="598" customWidth="1"/>
    <col min="10547" max="10547" width="43.44140625" style="598" customWidth="1"/>
    <col min="10548" max="10764" width="9.109375" style="598"/>
    <col min="10765" max="10765" width="34.5546875" style="598" customWidth="1"/>
    <col min="10766" max="10766" width="13.33203125" style="598" customWidth="1"/>
    <col min="10767" max="10767" width="14.33203125" style="598" customWidth="1"/>
    <col min="10768" max="10768" width="13.5546875" style="598" customWidth="1"/>
    <col min="10769" max="10769" width="9.33203125" style="598" customWidth="1"/>
    <col min="10770" max="10770" width="10.5546875" style="598" customWidth="1"/>
    <col min="10771" max="10771" width="8.44140625" style="598" customWidth="1"/>
    <col min="10772" max="10772" width="8.88671875" style="598" customWidth="1"/>
    <col min="10773" max="10773" width="8.6640625" style="598" customWidth="1"/>
    <col min="10774" max="10774" width="9.44140625" style="598" customWidth="1"/>
    <col min="10775" max="10775" width="8" style="598" customWidth="1"/>
    <col min="10776" max="10776" width="9" style="598" customWidth="1"/>
    <col min="10777" max="10777" width="8.88671875" style="598" customWidth="1"/>
    <col min="10778" max="10778" width="11.109375" style="598" customWidth="1"/>
    <col min="10779" max="10779" width="9.33203125" style="598" customWidth="1"/>
    <col min="10780" max="10780" width="9.5546875" style="598" customWidth="1"/>
    <col min="10781" max="10781" width="9.6640625" style="598" customWidth="1"/>
    <col min="10782" max="10782" width="11.33203125" style="598" customWidth="1"/>
    <col min="10783" max="10785" width="9.33203125" style="598" customWidth="1"/>
    <col min="10786" max="10786" width="11.33203125" style="598" customWidth="1"/>
    <col min="10787" max="10787" width="9" style="598" customWidth="1"/>
    <col min="10788" max="10789" width="9.6640625" style="598" customWidth="1"/>
    <col min="10790" max="10790" width="11.109375" style="598" customWidth="1"/>
    <col min="10791" max="10791" width="9.5546875" style="598" customWidth="1"/>
    <col min="10792" max="10792" width="9.33203125" style="598" customWidth="1"/>
    <col min="10793" max="10793" width="8.88671875" style="598" customWidth="1"/>
    <col min="10794" max="10794" width="11.109375" style="598" customWidth="1"/>
    <col min="10795" max="10795" width="8.88671875" style="598" customWidth="1"/>
    <col min="10796" max="10796" width="9.5546875" style="598" customWidth="1"/>
    <col min="10797" max="10797" width="9.33203125" style="598" customWidth="1"/>
    <col min="10798" max="10798" width="11.44140625" style="598" customWidth="1"/>
    <col min="10799" max="10799" width="9.5546875" style="598" customWidth="1"/>
    <col min="10800" max="10800" width="10.33203125" style="598" customWidth="1"/>
    <col min="10801" max="10801" width="11.44140625" style="598" customWidth="1"/>
    <col min="10802" max="10802" width="10.88671875" style="598" customWidth="1"/>
    <col min="10803" max="10803" width="43.44140625" style="598" customWidth="1"/>
    <col min="10804" max="11020" width="9.109375" style="598"/>
    <col min="11021" max="11021" width="34.5546875" style="598" customWidth="1"/>
    <col min="11022" max="11022" width="13.33203125" style="598" customWidth="1"/>
    <col min="11023" max="11023" width="14.33203125" style="598" customWidth="1"/>
    <col min="11024" max="11024" width="13.5546875" style="598" customWidth="1"/>
    <col min="11025" max="11025" width="9.33203125" style="598" customWidth="1"/>
    <col min="11026" max="11026" width="10.5546875" style="598" customWidth="1"/>
    <col min="11027" max="11027" width="8.44140625" style="598" customWidth="1"/>
    <col min="11028" max="11028" width="8.88671875" style="598" customWidth="1"/>
    <col min="11029" max="11029" width="8.6640625" style="598" customWidth="1"/>
    <col min="11030" max="11030" width="9.44140625" style="598" customWidth="1"/>
    <col min="11031" max="11031" width="8" style="598" customWidth="1"/>
    <col min="11032" max="11032" width="9" style="598" customWidth="1"/>
    <col min="11033" max="11033" width="8.88671875" style="598" customWidth="1"/>
    <col min="11034" max="11034" width="11.109375" style="598" customWidth="1"/>
    <col min="11035" max="11035" width="9.33203125" style="598" customWidth="1"/>
    <col min="11036" max="11036" width="9.5546875" style="598" customWidth="1"/>
    <col min="11037" max="11037" width="9.6640625" style="598" customWidth="1"/>
    <col min="11038" max="11038" width="11.33203125" style="598" customWidth="1"/>
    <col min="11039" max="11041" width="9.33203125" style="598" customWidth="1"/>
    <col min="11042" max="11042" width="11.33203125" style="598" customWidth="1"/>
    <col min="11043" max="11043" width="9" style="598" customWidth="1"/>
    <col min="11044" max="11045" width="9.6640625" style="598" customWidth="1"/>
    <col min="11046" max="11046" width="11.109375" style="598" customWidth="1"/>
    <col min="11047" max="11047" width="9.5546875" style="598" customWidth="1"/>
    <col min="11048" max="11048" width="9.33203125" style="598" customWidth="1"/>
    <col min="11049" max="11049" width="8.88671875" style="598" customWidth="1"/>
    <col min="11050" max="11050" width="11.109375" style="598" customWidth="1"/>
    <col min="11051" max="11051" width="8.88671875" style="598" customWidth="1"/>
    <col min="11052" max="11052" width="9.5546875" style="598" customWidth="1"/>
    <col min="11053" max="11053" width="9.33203125" style="598" customWidth="1"/>
    <col min="11054" max="11054" width="11.44140625" style="598" customWidth="1"/>
    <col min="11055" max="11055" width="9.5546875" style="598" customWidth="1"/>
    <col min="11056" max="11056" width="10.33203125" style="598" customWidth="1"/>
    <col min="11057" max="11057" width="11.44140625" style="598" customWidth="1"/>
    <col min="11058" max="11058" width="10.88671875" style="598" customWidth="1"/>
    <col min="11059" max="11059" width="43.44140625" style="598" customWidth="1"/>
    <col min="11060" max="11276" width="9.109375" style="598"/>
    <col min="11277" max="11277" width="34.5546875" style="598" customWidth="1"/>
    <col min="11278" max="11278" width="13.33203125" style="598" customWidth="1"/>
    <col min="11279" max="11279" width="14.33203125" style="598" customWidth="1"/>
    <col min="11280" max="11280" width="13.5546875" style="598" customWidth="1"/>
    <col min="11281" max="11281" width="9.33203125" style="598" customWidth="1"/>
    <col min="11282" max="11282" width="10.5546875" style="598" customWidth="1"/>
    <col min="11283" max="11283" width="8.44140625" style="598" customWidth="1"/>
    <col min="11284" max="11284" width="8.88671875" style="598" customWidth="1"/>
    <col min="11285" max="11285" width="8.6640625" style="598" customWidth="1"/>
    <col min="11286" max="11286" width="9.44140625" style="598" customWidth="1"/>
    <col min="11287" max="11287" width="8" style="598" customWidth="1"/>
    <col min="11288" max="11288" width="9" style="598" customWidth="1"/>
    <col min="11289" max="11289" width="8.88671875" style="598" customWidth="1"/>
    <col min="11290" max="11290" width="11.109375" style="598" customWidth="1"/>
    <col min="11291" max="11291" width="9.33203125" style="598" customWidth="1"/>
    <col min="11292" max="11292" width="9.5546875" style="598" customWidth="1"/>
    <col min="11293" max="11293" width="9.6640625" style="598" customWidth="1"/>
    <col min="11294" max="11294" width="11.33203125" style="598" customWidth="1"/>
    <col min="11295" max="11297" width="9.33203125" style="598" customWidth="1"/>
    <col min="11298" max="11298" width="11.33203125" style="598" customWidth="1"/>
    <col min="11299" max="11299" width="9" style="598" customWidth="1"/>
    <col min="11300" max="11301" width="9.6640625" style="598" customWidth="1"/>
    <col min="11302" max="11302" width="11.109375" style="598" customWidth="1"/>
    <col min="11303" max="11303" width="9.5546875" style="598" customWidth="1"/>
    <col min="11304" max="11304" width="9.33203125" style="598" customWidth="1"/>
    <col min="11305" max="11305" width="8.88671875" style="598" customWidth="1"/>
    <col min="11306" max="11306" width="11.109375" style="598" customWidth="1"/>
    <col min="11307" max="11307" width="8.88671875" style="598" customWidth="1"/>
    <col min="11308" max="11308" width="9.5546875" style="598" customWidth="1"/>
    <col min="11309" max="11309" width="9.33203125" style="598" customWidth="1"/>
    <col min="11310" max="11310" width="11.44140625" style="598" customWidth="1"/>
    <col min="11311" max="11311" width="9.5546875" style="598" customWidth="1"/>
    <col min="11312" max="11312" width="10.33203125" style="598" customWidth="1"/>
    <col min="11313" max="11313" width="11.44140625" style="598" customWidth="1"/>
    <col min="11314" max="11314" width="10.88671875" style="598" customWidth="1"/>
    <col min="11315" max="11315" width="43.44140625" style="598" customWidth="1"/>
    <col min="11316" max="11532" width="9.109375" style="598"/>
    <col min="11533" max="11533" width="34.5546875" style="598" customWidth="1"/>
    <col min="11534" max="11534" width="13.33203125" style="598" customWidth="1"/>
    <col min="11535" max="11535" width="14.33203125" style="598" customWidth="1"/>
    <col min="11536" max="11536" width="13.5546875" style="598" customWidth="1"/>
    <col min="11537" max="11537" width="9.33203125" style="598" customWidth="1"/>
    <col min="11538" max="11538" width="10.5546875" style="598" customWidth="1"/>
    <col min="11539" max="11539" width="8.44140625" style="598" customWidth="1"/>
    <col min="11540" max="11540" width="8.88671875" style="598" customWidth="1"/>
    <col min="11541" max="11541" width="8.6640625" style="598" customWidth="1"/>
    <col min="11542" max="11542" width="9.44140625" style="598" customWidth="1"/>
    <col min="11543" max="11543" width="8" style="598" customWidth="1"/>
    <col min="11544" max="11544" width="9" style="598" customWidth="1"/>
    <col min="11545" max="11545" width="8.88671875" style="598" customWidth="1"/>
    <col min="11546" max="11546" width="11.109375" style="598" customWidth="1"/>
    <col min="11547" max="11547" width="9.33203125" style="598" customWidth="1"/>
    <col min="11548" max="11548" width="9.5546875" style="598" customWidth="1"/>
    <col min="11549" max="11549" width="9.6640625" style="598" customWidth="1"/>
    <col min="11550" max="11550" width="11.33203125" style="598" customWidth="1"/>
    <col min="11551" max="11553" width="9.33203125" style="598" customWidth="1"/>
    <col min="11554" max="11554" width="11.33203125" style="598" customWidth="1"/>
    <col min="11555" max="11555" width="9" style="598" customWidth="1"/>
    <col min="11556" max="11557" width="9.6640625" style="598" customWidth="1"/>
    <col min="11558" max="11558" width="11.109375" style="598" customWidth="1"/>
    <col min="11559" max="11559" width="9.5546875" style="598" customWidth="1"/>
    <col min="11560" max="11560" width="9.33203125" style="598" customWidth="1"/>
    <col min="11561" max="11561" width="8.88671875" style="598" customWidth="1"/>
    <col min="11562" max="11562" width="11.109375" style="598" customWidth="1"/>
    <col min="11563" max="11563" width="8.88671875" style="598" customWidth="1"/>
    <col min="11564" max="11564" width="9.5546875" style="598" customWidth="1"/>
    <col min="11565" max="11565" width="9.33203125" style="598" customWidth="1"/>
    <col min="11566" max="11566" width="11.44140625" style="598" customWidth="1"/>
    <col min="11567" max="11567" width="9.5546875" style="598" customWidth="1"/>
    <col min="11568" max="11568" width="10.33203125" style="598" customWidth="1"/>
    <col min="11569" max="11569" width="11.44140625" style="598" customWidth="1"/>
    <col min="11570" max="11570" width="10.88671875" style="598" customWidth="1"/>
    <col min="11571" max="11571" width="43.44140625" style="598" customWidth="1"/>
    <col min="11572" max="11788" width="9.109375" style="598"/>
    <col min="11789" max="11789" width="34.5546875" style="598" customWidth="1"/>
    <col min="11790" max="11790" width="13.33203125" style="598" customWidth="1"/>
    <col min="11791" max="11791" width="14.33203125" style="598" customWidth="1"/>
    <col min="11792" max="11792" width="13.5546875" style="598" customWidth="1"/>
    <col min="11793" max="11793" width="9.33203125" style="598" customWidth="1"/>
    <col min="11794" max="11794" width="10.5546875" style="598" customWidth="1"/>
    <col min="11795" max="11795" width="8.44140625" style="598" customWidth="1"/>
    <col min="11796" max="11796" width="8.88671875" style="598" customWidth="1"/>
    <col min="11797" max="11797" width="8.6640625" style="598" customWidth="1"/>
    <col min="11798" max="11798" width="9.44140625" style="598" customWidth="1"/>
    <col min="11799" max="11799" width="8" style="598" customWidth="1"/>
    <col min="11800" max="11800" width="9" style="598" customWidth="1"/>
    <col min="11801" max="11801" width="8.88671875" style="598" customWidth="1"/>
    <col min="11802" max="11802" width="11.109375" style="598" customWidth="1"/>
    <col min="11803" max="11803" width="9.33203125" style="598" customWidth="1"/>
    <col min="11804" max="11804" width="9.5546875" style="598" customWidth="1"/>
    <col min="11805" max="11805" width="9.6640625" style="598" customWidth="1"/>
    <col min="11806" max="11806" width="11.33203125" style="598" customWidth="1"/>
    <col min="11807" max="11809" width="9.33203125" style="598" customWidth="1"/>
    <col min="11810" max="11810" width="11.33203125" style="598" customWidth="1"/>
    <col min="11811" max="11811" width="9" style="598" customWidth="1"/>
    <col min="11812" max="11813" width="9.6640625" style="598" customWidth="1"/>
    <col min="11814" max="11814" width="11.109375" style="598" customWidth="1"/>
    <col min="11815" max="11815" width="9.5546875" style="598" customWidth="1"/>
    <col min="11816" max="11816" width="9.33203125" style="598" customWidth="1"/>
    <col min="11817" max="11817" width="8.88671875" style="598" customWidth="1"/>
    <col min="11818" max="11818" width="11.109375" style="598" customWidth="1"/>
    <col min="11819" max="11819" width="8.88671875" style="598" customWidth="1"/>
    <col min="11820" max="11820" width="9.5546875" style="598" customWidth="1"/>
    <col min="11821" max="11821" width="9.33203125" style="598" customWidth="1"/>
    <col min="11822" max="11822" width="11.44140625" style="598" customWidth="1"/>
    <col min="11823" max="11823" width="9.5546875" style="598" customWidth="1"/>
    <col min="11824" max="11824" width="10.33203125" style="598" customWidth="1"/>
    <col min="11825" max="11825" width="11.44140625" style="598" customWidth="1"/>
    <col min="11826" max="11826" width="10.88671875" style="598" customWidth="1"/>
    <col min="11827" max="11827" width="43.44140625" style="598" customWidth="1"/>
    <col min="11828" max="12044" width="9.109375" style="598"/>
    <col min="12045" max="12045" width="34.5546875" style="598" customWidth="1"/>
    <col min="12046" max="12046" width="13.33203125" style="598" customWidth="1"/>
    <col min="12047" max="12047" width="14.33203125" style="598" customWidth="1"/>
    <col min="12048" max="12048" width="13.5546875" style="598" customWidth="1"/>
    <col min="12049" max="12049" width="9.33203125" style="598" customWidth="1"/>
    <col min="12050" max="12050" width="10.5546875" style="598" customWidth="1"/>
    <col min="12051" max="12051" width="8.44140625" style="598" customWidth="1"/>
    <col min="12052" max="12052" width="8.88671875" style="598" customWidth="1"/>
    <col min="12053" max="12053" width="8.6640625" style="598" customWidth="1"/>
    <col min="12054" max="12054" width="9.44140625" style="598" customWidth="1"/>
    <col min="12055" max="12055" width="8" style="598" customWidth="1"/>
    <col min="12056" max="12056" width="9" style="598" customWidth="1"/>
    <col min="12057" max="12057" width="8.88671875" style="598" customWidth="1"/>
    <col min="12058" max="12058" width="11.109375" style="598" customWidth="1"/>
    <col min="12059" max="12059" width="9.33203125" style="598" customWidth="1"/>
    <col min="12060" max="12060" width="9.5546875" style="598" customWidth="1"/>
    <col min="12061" max="12061" width="9.6640625" style="598" customWidth="1"/>
    <col min="12062" max="12062" width="11.33203125" style="598" customWidth="1"/>
    <col min="12063" max="12065" width="9.33203125" style="598" customWidth="1"/>
    <col min="12066" max="12066" width="11.33203125" style="598" customWidth="1"/>
    <col min="12067" max="12067" width="9" style="598" customWidth="1"/>
    <col min="12068" max="12069" width="9.6640625" style="598" customWidth="1"/>
    <col min="12070" max="12070" width="11.109375" style="598" customWidth="1"/>
    <col min="12071" max="12071" width="9.5546875" style="598" customWidth="1"/>
    <col min="12072" max="12072" width="9.33203125" style="598" customWidth="1"/>
    <col min="12073" max="12073" width="8.88671875" style="598" customWidth="1"/>
    <col min="12074" max="12074" width="11.109375" style="598" customWidth="1"/>
    <col min="12075" max="12075" width="8.88671875" style="598" customWidth="1"/>
    <col min="12076" max="12076" width="9.5546875" style="598" customWidth="1"/>
    <col min="12077" max="12077" width="9.33203125" style="598" customWidth="1"/>
    <col min="12078" max="12078" width="11.44140625" style="598" customWidth="1"/>
    <col min="12079" max="12079" width="9.5546875" style="598" customWidth="1"/>
    <col min="12080" max="12080" width="10.33203125" style="598" customWidth="1"/>
    <col min="12081" max="12081" width="11.44140625" style="598" customWidth="1"/>
    <col min="12082" max="12082" width="10.88671875" style="598" customWidth="1"/>
    <col min="12083" max="12083" width="43.44140625" style="598" customWidth="1"/>
    <col min="12084" max="12300" width="9.109375" style="598"/>
    <col min="12301" max="12301" width="34.5546875" style="598" customWidth="1"/>
    <col min="12302" max="12302" width="13.33203125" style="598" customWidth="1"/>
    <col min="12303" max="12303" width="14.33203125" style="598" customWidth="1"/>
    <col min="12304" max="12304" width="13.5546875" style="598" customWidth="1"/>
    <col min="12305" max="12305" width="9.33203125" style="598" customWidth="1"/>
    <col min="12306" max="12306" width="10.5546875" style="598" customWidth="1"/>
    <col min="12307" max="12307" width="8.44140625" style="598" customWidth="1"/>
    <col min="12308" max="12308" width="8.88671875" style="598" customWidth="1"/>
    <col min="12309" max="12309" width="8.6640625" style="598" customWidth="1"/>
    <col min="12310" max="12310" width="9.44140625" style="598" customWidth="1"/>
    <col min="12311" max="12311" width="8" style="598" customWidth="1"/>
    <col min="12312" max="12312" width="9" style="598" customWidth="1"/>
    <col min="12313" max="12313" width="8.88671875" style="598" customWidth="1"/>
    <col min="12314" max="12314" width="11.109375" style="598" customWidth="1"/>
    <col min="12315" max="12315" width="9.33203125" style="598" customWidth="1"/>
    <col min="12316" max="12316" width="9.5546875" style="598" customWidth="1"/>
    <col min="12317" max="12317" width="9.6640625" style="598" customWidth="1"/>
    <col min="12318" max="12318" width="11.33203125" style="598" customWidth="1"/>
    <col min="12319" max="12321" width="9.33203125" style="598" customWidth="1"/>
    <col min="12322" max="12322" width="11.33203125" style="598" customWidth="1"/>
    <col min="12323" max="12323" width="9" style="598" customWidth="1"/>
    <col min="12324" max="12325" width="9.6640625" style="598" customWidth="1"/>
    <col min="12326" max="12326" width="11.109375" style="598" customWidth="1"/>
    <col min="12327" max="12327" width="9.5546875" style="598" customWidth="1"/>
    <col min="12328" max="12328" width="9.33203125" style="598" customWidth="1"/>
    <col min="12329" max="12329" width="8.88671875" style="598" customWidth="1"/>
    <col min="12330" max="12330" width="11.109375" style="598" customWidth="1"/>
    <col min="12331" max="12331" width="8.88671875" style="598" customWidth="1"/>
    <col min="12332" max="12332" width="9.5546875" style="598" customWidth="1"/>
    <col min="12333" max="12333" width="9.33203125" style="598" customWidth="1"/>
    <col min="12334" max="12334" width="11.44140625" style="598" customWidth="1"/>
    <col min="12335" max="12335" width="9.5546875" style="598" customWidth="1"/>
    <col min="12336" max="12336" width="10.33203125" style="598" customWidth="1"/>
    <col min="12337" max="12337" width="11.44140625" style="598" customWidth="1"/>
    <col min="12338" max="12338" width="10.88671875" style="598" customWidth="1"/>
    <col min="12339" max="12339" width="43.44140625" style="598" customWidth="1"/>
    <col min="12340" max="12556" width="9.109375" style="598"/>
    <col min="12557" max="12557" width="34.5546875" style="598" customWidth="1"/>
    <col min="12558" max="12558" width="13.33203125" style="598" customWidth="1"/>
    <col min="12559" max="12559" width="14.33203125" style="598" customWidth="1"/>
    <col min="12560" max="12560" width="13.5546875" style="598" customWidth="1"/>
    <col min="12561" max="12561" width="9.33203125" style="598" customWidth="1"/>
    <col min="12562" max="12562" width="10.5546875" style="598" customWidth="1"/>
    <col min="12563" max="12563" width="8.44140625" style="598" customWidth="1"/>
    <col min="12564" max="12564" width="8.88671875" style="598" customWidth="1"/>
    <col min="12565" max="12565" width="8.6640625" style="598" customWidth="1"/>
    <col min="12566" max="12566" width="9.44140625" style="598" customWidth="1"/>
    <col min="12567" max="12567" width="8" style="598" customWidth="1"/>
    <col min="12568" max="12568" width="9" style="598" customWidth="1"/>
    <col min="12569" max="12569" width="8.88671875" style="598" customWidth="1"/>
    <col min="12570" max="12570" width="11.109375" style="598" customWidth="1"/>
    <col min="12571" max="12571" width="9.33203125" style="598" customWidth="1"/>
    <col min="12572" max="12572" width="9.5546875" style="598" customWidth="1"/>
    <col min="12573" max="12573" width="9.6640625" style="598" customWidth="1"/>
    <col min="12574" max="12574" width="11.33203125" style="598" customWidth="1"/>
    <col min="12575" max="12577" width="9.33203125" style="598" customWidth="1"/>
    <col min="12578" max="12578" width="11.33203125" style="598" customWidth="1"/>
    <col min="12579" max="12579" width="9" style="598" customWidth="1"/>
    <col min="12580" max="12581" width="9.6640625" style="598" customWidth="1"/>
    <col min="12582" max="12582" width="11.109375" style="598" customWidth="1"/>
    <col min="12583" max="12583" width="9.5546875" style="598" customWidth="1"/>
    <col min="12584" max="12584" width="9.33203125" style="598" customWidth="1"/>
    <col min="12585" max="12585" width="8.88671875" style="598" customWidth="1"/>
    <col min="12586" max="12586" width="11.109375" style="598" customWidth="1"/>
    <col min="12587" max="12587" width="8.88671875" style="598" customWidth="1"/>
    <col min="12588" max="12588" width="9.5546875" style="598" customWidth="1"/>
    <col min="12589" max="12589" width="9.33203125" style="598" customWidth="1"/>
    <col min="12590" max="12590" width="11.44140625" style="598" customWidth="1"/>
    <col min="12591" max="12591" width="9.5546875" style="598" customWidth="1"/>
    <col min="12592" max="12592" width="10.33203125" style="598" customWidth="1"/>
    <col min="12593" max="12593" width="11.44140625" style="598" customWidth="1"/>
    <col min="12594" max="12594" width="10.88671875" style="598" customWidth="1"/>
    <col min="12595" max="12595" width="43.44140625" style="598" customWidth="1"/>
    <col min="12596" max="12812" width="9.109375" style="598"/>
    <col min="12813" max="12813" width="34.5546875" style="598" customWidth="1"/>
    <col min="12814" max="12814" width="13.33203125" style="598" customWidth="1"/>
    <col min="12815" max="12815" width="14.33203125" style="598" customWidth="1"/>
    <col min="12816" max="12816" width="13.5546875" style="598" customWidth="1"/>
    <col min="12817" max="12817" width="9.33203125" style="598" customWidth="1"/>
    <col min="12818" max="12818" width="10.5546875" style="598" customWidth="1"/>
    <col min="12819" max="12819" width="8.44140625" style="598" customWidth="1"/>
    <col min="12820" max="12820" width="8.88671875" style="598" customWidth="1"/>
    <col min="12821" max="12821" width="8.6640625" style="598" customWidth="1"/>
    <col min="12822" max="12822" width="9.44140625" style="598" customWidth="1"/>
    <col min="12823" max="12823" width="8" style="598" customWidth="1"/>
    <col min="12824" max="12824" width="9" style="598" customWidth="1"/>
    <col min="12825" max="12825" width="8.88671875" style="598" customWidth="1"/>
    <col min="12826" max="12826" width="11.109375" style="598" customWidth="1"/>
    <col min="12827" max="12827" width="9.33203125" style="598" customWidth="1"/>
    <col min="12828" max="12828" width="9.5546875" style="598" customWidth="1"/>
    <col min="12829" max="12829" width="9.6640625" style="598" customWidth="1"/>
    <col min="12830" max="12830" width="11.33203125" style="598" customWidth="1"/>
    <col min="12831" max="12833" width="9.33203125" style="598" customWidth="1"/>
    <col min="12834" max="12834" width="11.33203125" style="598" customWidth="1"/>
    <col min="12835" max="12835" width="9" style="598" customWidth="1"/>
    <col min="12836" max="12837" width="9.6640625" style="598" customWidth="1"/>
    <col min="12838" max="12838" width="11.109375" style="598" customWidth="1"/>
    <col min="12839" max="12839" width="9.5546875" style="598" customWidth="1"/>
    <col min="12840" max="12840" width="9.33203125" style="598" customWidth="1"/>
    <col min="12841" max="12841" width="8.88671875" style="598" customWidth="1"/>
    <col min="12842" max="12842" width="11.109375" style="598" customWidth="1"/>
    <col min="12843" max="12843" width="8.88671875" style="598" customWidth="1"/>
    <col min="12844" max="12844" width="9.5546875" style="598" customWidth="1"/>
    <col min="12845" max="12845" width="9.33203125" style="598" customWidth="1"/>
    <col min="12846" max="12846" width="11.44140625" style="598" customWidth="1"/>
    <col min="12847" max="12847" width="9.5546875" style="598" customWidth="1"/>
    <col min="12848" max="12848" width="10.33203125" style="598" customWidth="1"/>
    <col min="12849" max="12849" width="11.44140625" style="598" customWidth="1"/>
    <col min="12850" max="12850" width="10.88671875" style="598" customWidth="1"/>
    <col min="12851" max="12851" width="43.44140625" style="598" customWidth="1"/>
    <col min="12852" max="13068" width="9.109375" style="598"/>
    <col min="13069" max="13069" width="34.5546875" style="598" customWidth="1"/>
    <col min="13070" max="13070" width="13.33203125" style="598" customWidth="1"/>
    <col min="13071" max="13071" width="14.33203125" style="598" customWidth="1"/>
    <col min="13072" max="13072" width="13.5546875" style="598" customWidth="1"/>
    <col min="13073" max="13073" width="9.33203125" style="598" customWidth="1"/>
    <col min="13074" max="13074" width="10.5546875" style="598" customWidth="1"/>
    <col min="13075" max="13075" width="8.44140625" style="598" customWidth="1"/>
    <col min="13076" max="13076" width="8.88671875" style="598" customWidth="1"/>
    <col min="13077" max="13077" width="8.6640625" style="598" customWidth="1"/>
    <col min="13078" max="13078" width="9.44140625" style="598" customWidth="1"/>
    <col min="13079" max="13079" width="8" style="598" customWidth="1"/>
    <col min="13080" max="13080" width="9" style="598" customWidth="1"/>
    <col min="13081" max="13081" width="8.88671875" style="598" customWidth="1"/>
    <col min="13082" max="13082" width="11.109375" style="598" customWidth="1"/>
    <col min="13083" max="13083" width="9.33203125" style="598" customWidth="1"/>
    <col min="13084" max="13084" width="9.5546875" style="598" customWidth="1"/>
    <col min="13085" max="13085" width="9.6640625" style="598" customWidth="1"/>
    <col min="13086" max="13086" width="11.33203125" style="598" customWidth="1"/>
    <col min="13087" max="13089" width="9.33203125" style="598" customWidth="1"/>
    <col min="13090" max="13090" width="11.33203125" style="598" customWidth="1"/>
    <col min="13091" max="13091" width="9" style="598" customWidth="1"/>
    <col min="13092" max="13093" width="9.6640625" style="598" customWidth="1"/>
    <col min="13094" max="13094" width="11.109375" style="598" customWidth="1"/>
    <col min="13095" max="13095" width="9.5546875" style="598" customWidth="1"/>
    <col min="13096" max="13096" width="9.33203125" style="598" customWidth="1"/>
    <col min="13097" max="13097" width="8.88671875" style="598" customWidth="1"/>
    <col min="13098" max="13098" width="11.109375" style="598" customWidth="1"/>
    <col min="13099" max="13099" width="8.88671875" style="598" customWidth="1"/>
    <col min="13100" max="13100" width="9.5546875" style="598" customWidth="1"/>
    <col min="13101" max="13101" width="9.33203125" style="598" customWidth="1"/>
    <col min="13102" max="13102" width="11.44140625" style="598" customWidth="1"/>
    <col min="13103" max="13103" width="9.5546875" style="598" customWidth="1"/>
    <col min="13104" max="13104" width="10.33203125" style="598" customWidth="1"/>
    <col min="13105" max="13105" width="11.44140625" style="598" customWidth="1"/>
    <col min="13106" max="13106" width="10.88671875" style="598" customWidth="1"/>
    <col min="13107" max="13107" width="43.44140625" style="598" customWidth="1"/>
    <col min="13108" max="13324" width="9.109375" style="598"/>
    <col min="13325" max="13325" width="34.5546875" style="598" customWidth="1"/>
    <col min="13326" max="13326" width="13.33203125" style="598" customWidth="1"/>
    <col min="13327" max="13327" width="14.33203125" style="598" customWidth="1"/>
    <col min="13328" max="13328" width="13.5546875" style="598" customWidth="1"/>
    <col min="13329" max="13329" width="9.33203125" style="598" customWidth="1"/>
    <col min="13330" max="13330" width="10.5546875" style="598" customWidth="1"/>
    <col min="13331" max="13331" width="8.44140625" style="598" customWidth="1"/>
    <col min="13332" max="13332" width="8.88671875" style="598" customWidth="1"/>
    <col min="13333" max="13333" width="8.6640625" style="598" customWidth="1"/>
    <col min="13334" max="13334" width="9.44140625" style="598" customWidth="1"/>
    <col min="13335" max="13335" width="8" style="598" customWidth="1"/>
    <col min="13336" max="13336" width="9" style="598" customWidth="1"/>
    <col min="13337" max="13337" width="8.88671875" style="598" customWidth="1"/>
    <col min="13338" max="13338" width="11.109375" style="598" customWidth="1"/>
    <col min="13339" max="13339" width="9.33203125" style="598" customWidth="1"/>
    <col min="13340" max="13340" width="9.5546875" style="598" customWidth="1"/>
    <col min="13341" max="13341" width="9.6640625" style="598" customWidth="1"/>
    <col min="13342" max="13342" width="11.33203125" style="598" customWidth="1"/>
    <col min="13343" max="13345" width="9.33203125" style="598" customWidth="1"/>
    <col min="13346" max="13346" width="11.33203125" style="598" customWidth="1"/>
    <col min="13347" max="13347" width="9" style="598" customWidth="1"/>
    <col min="13348" max="13349" width="9.6640625" style="598" customWidth="1"/>
    <col min="13350" max="13350" width="11.109375" style="598" customWidth="1"/>
    <col min="13351" max="13351" width="9.5546875" style="598" customWidth="1"/>
    <col min="13352" max="13352" width="9.33203125" style="598" customWidth="1"/>
    <col min="13353" max="13353" width="8.88671875" style="598" customWidth="1"/>
    <col min="13354" max="13354" width="11.109375" style="598" customWidth="1"/>
    <col min="13355" max="13355" width="8.88671875" style="598" customWidth="1"/>
    <col min="13356" max="13356" width="9.5546875" style="598" customWidth="1"/>
    <col min="13357" max="13357" width="9.33203125" style="598" customWidth="1"/>
    <col min="13358" max="13358" width="11.44140625" style="598" customWidth="1"/>
    <col min="13359" max="13359" width="9.5546875" style="598" customWidth="1"/>
    <col min="13360" max="13360" width="10.33203125" style="598" customWidth="1"/>
    <col min="13361" max="13361" width="11.44140625" style="598" customWidth="1"/>
    <col min="13362" max="13362" width="10.88671875" style="598" customWidth="1"/>
    <col min="13363" max="13363" width="43.44140625" style="598" customWidth="1"/>
    <col min="13364" max="13580" width="9.109375" style="598"/>
    <col min="13581" max="13581" width="34.5546875" style="598" customWidth="1"/>
    <col min="13582" max="13582" width="13.33203125" style="598" customWidth="1"/>
    <col min="13583" max="13583" width="14.33203125" style="598" customWidth="1"/>
    <col min="13584" max="13584" width="13.5546875" style="598" customWidth="1"/>
    <col min="13585" max="13585" width="9.33203125" style="598" customWidth="1"/>
    <col min="13586" max="13586" width="10.5546875" style="598" customWidth="1"/>
    <col min="13587" max="13587" width="8.44140625" style="598" customWidth="1"/>
    <col min="13588" max="13588" width="8.88671875" style="598" customWidth="1"/>
    <col min="13589" max="13589" width="8.6640625" style="598" customWidth="1"/>
    <col min="13590" max="13590" width="9.44140625" style="598" customWidth="1"/>
    <col min="13591" max="13591" width="8" style="598" customWidth="1"/>
    <col min="13592" max="13592" width="9" style="598" customWidth="1"/>
    <col min="13593" max="13593" width="8.88671875" style="598" customWidth="1"/>
    <col min="13594" max="13594" width="11.109375" style="598" customWidth="1"/>
    <col min="13595" max="13595" width="9.33203125" style="598" customWidth="1"/>
    <col min="13596" max="13596" width="9.5546875" style="598" customWidth="1"/>
    <col min="13597" max="13597" width="9.6640625" style="598" customWidth="1"/>
    <col min="13598" max="13598" width="11.33203125" style="598" customWidth="1"/>
    <col min="13599" max="13601" width="9.33203125" style="598" customWidth="1"/>
    <col min="13602" max="13602" width="11.33203125" style="598" customWidth="1"/>
    <col min="13603" max="13603" width="9" style="598" customWidth="1"/>
    <col min="13604" max="13605" width="9.6640625" style="598" customWidth="1"/>
    <col min="13606" max="13606" width="11.109375" style="598" customWidth="1"/>
    <col min="13607" max="13607" width="9.5546875" style="598" customWidth="1"/>
    <col min="13608" max="13608" width="9.33203125" style="598" customWidth="1"/>
    <col min="13609" max="13609" width="8.88671875" style="598" customWidth="1"/>
    <col min="13610" max="13610" width="11.109375" style="598" customWidth="1"/>
    <col min="13611" max="13611" width="8.88671875" style="598" customWidth="1"/>
    <col min="13612" max="13612" width="9.5546875" style="598" customWidth="1"/>
    <col min="13613" max="13613" width="9.33203125" style="598" customWidth="1"/>
    <col min="13614" max="13614" width="11.44140625" style="598" customWidth="1"/>
    <col min="13615" max="13615" width="9.5546875" style="598" customWidth="1"/>
    <col min="13616" max="13616" width="10.33203125" style="598" customWidth="1"/>
    <col min="13617" max="13617" width="11.44140625" style="598" customWidth="1"/>
    <col min="13618" max="13618" width="10.88671875" style="598" customWidth="1"/>
    <col min="13619" max="13619" width="43.44140625" style="598" customWidth="1"/>
    <col min="13620" max="13836" width="9.109375" style="598"/>
    <col min="13837" max="13837" width="34.5546875" style="598" customWidth="1"/>
    <col min="13838" max="13838" width="13.33203125" style="598" customWidth="1"/>
    <col min="13839" max="13839" width="14.33203125" style="598" customWidth="1"/>
    <col min="13840" max="13840" width="13.5546875" style="598" customWidth="1"/>
    <col min="13841" max="13841" width="9.33203125" style="598" customWidth="1"/>
    <col min="13842" max="13842" width="10.5546875" style="598" customWidth="1"/>
    <col min="13843" max="13843" width="8.44140625" style="598" customWidth="1"/>
    <col min="13844" max="13844" width="8.88671875" style="598" customWidth="1"/>
    <col min="13845" max="13845" width="8.6640625" style="598" customWidth="1"/>
    <col min="13846" max="13846" width="9.44140625" style="598" customWidth="1"/>
    <col min="13847" max="13847" width="8" style="598" customWidth="1"/>
    <col min="13848" max="13848" width="9" style="598" customWidth="1"/>
    <col min="13849" max="13849" width="8.88671875" style="598" customWidth="1"/>
    <col min="13850" max="13850" width="11.109375" style="598" customWidth="1"/>
    <col min="13851" max="13851" width="9.33203125" style="598" customWidth="1"/>
    <col min="13852" max="13852" width="9.5546875" style="598" customWidth="1"/>
    <col min="13853" max="13853" width="9.6640625" style="598" customWidth="1"/>
    <col min="13854" max="13854" width="11.33203125" style="598" customWidth="1"/>
    <col min="13855" max="13857" width="9.33203125" style="598" customWidth="1"/>
    <col min="13858" max="13858" width="11.33203125" style="598" customWidth="1"/>
    <col min="13859" max="13859" width="9" style="598" customWidth="1"/>
    <col min="13860" max="13861" width="9.6640625" style="598" customWidth="1"/>
    <col min="13862" max="13862" width="11.109375" style="598" customWidth="1"/>
    <col min="13863" max="13863" width="9.5546875" style="598" customWidth="1"/>
    <col min="13864" max="13864" width="9.33203125" style="598" customWidth="1"/>
    <col min="13865" max="13865" width="8.88671875" style="598" customWidth="1"/>
    <col min="13866" max="13866" width="11.109375" style="598" customWidth="1"/>
    <col min="13867" max="13867" width="8.88671875" style="598" customWidth="1"/>
    <col min="13868" max="13868" width="9.5546875" style="598" customWidth="1"/>
    <col min="13869" max="13869" width="9.33203125" style="598" customWidth="1"/>
    <col min="13870" max="13870" width="11.44140625" style="598" customWidth="1"/>
    <col min="13871" max="13871" width="9.5546875" style="598" customWidth="1"/>
    <col min="13872" max="13872" width="10.33203125" style="598" customWidth="1"/>
    <col min="13873" max="13873" width="11.44140625" style="598" customWidth="1"/>
    <col min="13874" max="13874" width="10.88671875" style="598" customWidth="1"/>
    <col min="13875" max="13875" width="43.44140625" style="598" customWidth="1"/>
    <col min="13876" max="14092" width="9.109375" style="598"/>
    <col min="14093" max="14093" width="34.5546875" style="598" customWidth="1"/>
    <col min="14094" max="14094" width="13.33203125" style="598" customWidth="1"/>
    <col min="14095" max="14095" width="14.33203125" style="598" customWidth="1"/>
    <col min="14096" max="14096" width="13.5546875" style="598" customWidth="1"/>
    <col min="14097" max="14097" width="9.33203125" style="598" customWidth="1"/>
    <col min="14098" max="14098" width="10.5546875" style="598" customWidth="1"/>
    <col min="14099" max="14099" width="8.44140625" style="598" customWidth="1"/>
    <col min="14100" max="14100" width="8.88671875" style="598" customWidth="1"/>
    <col min="14101" max="14101" width="8.6640625" style="598" customWidth="1"/>
    <col min="14102" max="14102" width="9.44140625" style="598" customWidth="1"/>
    <col min="14103" max="14103" width="8" style="598" customWidth="1"/>
    <col min="14104" max="14104" width="9" style="598" customWidth="1"/>
    <col min="14105" max="14105" width="8.88671875" style="598" customWidth="1"/>
    <col min="14106" max="14106" width="11.109375" style="598" customWidth="1"/>
    <col min="14107" max="14107" width="9.33203125" style="598" customWidth="1"/>
    <col min="14108" max="14108" width="9.5546875" style="598" customWidth="1"/>
    <col min="14109" max="14109" width="9.6640625" style="598" customWidth="1"/>
    <col min="14110" max="14110" width="11.33203125" style="598" customWidth="1"/>
    <col min="14111" max="14113" width="9.33203125" style="598" customWidth="1"/>
    <col min="14114" max="14114" width="11.33203125" style="598" customWidth="1"/>
    <col min="14115" max="14115" width="9" style="598" customWidth="1"/>
    <col min="14116" max="14117" width="9.6640625" style="598" customWidth="1"/>
    <col min="14118" max="14118" width="11.109375" style="598" customWidth="1"/>
    <col min="14119" max="14119" width="9.5546875" style="598" customWidth="1"/>
    <col min="14120" max="14120" width="9.33203125" style="598" customWidth="1"/>
    <col min="14121" max="14121" width="8.88671875" style="598" customWidth="1"/>
    <col min="14122" max="14122" width="11.109375" style="598" customWidth="1"/>
    <col min="14123" max="14123" width="8.88671875" style="598" customWidth="1"/>
    <col min="14124" max="14124" width="9.5546875" style="598" customWidth="1"/>
    <col min="14125" max="14125" width="9.33203125" style="598" customWidth="1"/>
    <col min="14126" max="14126" width="11.44140625" style="598" customWidth="1"/>
    <col min="14127" max="14127" width="9.5546875" style="598" customWidth="1"/>
    <col min="14128" max="14128" width="10.33203125" style="598" customWidth="1"/>
    <col min="14129" max="14129" width="11.44140625" style="598" customWidth="1"/>
    <col min="14130" max="14130" width="10.88671875" style="598" customWidth="1"/>
    <col min="14131" max="14131" width="43.44140625" style="598" customWidth="1"/>
    <col min="14132" max="14348" width="9.109375" style="598"/>
    <col min="14349" max="14349" width="34.5546875" style="598" customWidth="1"/>
    <col min="14350" max="14350" width="13.33203125" style="598" customWidth="1"/>
    <col min="14351" max="14351" width="14.33203125" style="598" customWidth="1"/>
    <col min="14352" max="14352" width="13.5546875" style="598" customWidth="1"/>
    <col min="14353" max="14353" width="9.33203125" style="598" customWidth="1"/>
    <col min="14354" max="14354" width="10.5546875" style="598" customWidth="1"/>
    <col min="14355" max="14355" width="8.44140625" style="598" customWidth="1"/>
    <col min="14356" max="14356" width="8.88671875" style="598" customWidth="1"/>
    <col min="14357" max="14357" width="8.6640625" style="598" customWidth="1"/>
    <col min="14358" max="14358" width="9.44140625" style="598" customWidth="1"/>
    <col min="14359" max="14359" width="8" style="598" customWidth="1"/>
    <col min="14360" max="14360" width="9" style="598" customWidth="1"/>
    <col min="14361" max="14361" width="8.88671875" style="598" customWidth="1"/>
    <col min="14362" max="14362" width="11.109375" style="598" customWidth="1"/>
    <col min="14363" max="14363" width="9.33203125" style="598" customWidth="1"/>
    <col min="14364" max="14364" width="9.5546875" style="598" customWidth="1"/>
    <col min="14365" max="14365" width="9.6640625" style="598" customWidth="1"/>
    <col min="14366" max="14366" width="11.33203125" style="598" customWidth="1"/>
    <col min="14367" max="14369" width="9.33203125" style="598" customWidth="1"/>
    <col min="14370" max="14370" width="11.33203125" style="598" customWidth="1"/>
    <col min="14371" max="14371" width="9" style="598" customWidth="1"/>
    <col min="14372" max="14373" width="9.6640625" style="598" customWidth="1"/>
    <col min="14374" max="14374" width="11.109375" style="598" customWidth="1"/>
    <col min="14375" max="14375" width="9.5546875" style="598" customWidth="1"/>
    <col min="14376" max="14376" width="9.33203125" style="598" customWidth="1"/>
    <col min="14377" max="14377" width="8.88671875" style="598" customWidth="1"/>
    <col min="14378" max="14378" width="11.109375" style="598" customWidth="1"/>
    <col min="14379" max="14379" width="8.88671875" style="598" customWidth="1"/>
    <col min="14380" max="14380" width="9.5546875" style="598" customWidth="1"/>
    <col min="14381" max="14381" width="9.33203125" style="598" customWidth="1"/>
    <col min="14382" max="14382" width="11.44140625" style="598" customWidth="1"/>
    <col min="14383" max="14383" width="9.5546875" style="598" customWidth="1"/>
    <col min="14384" max="14384" width="10.33203125" style="598" customWidth="1"/>
    <col min="14385" max="14385" width="11.44140625" style="598" customWidth="1"/>
    <col min="14386" max="14386" width="10.88671875" style="598" customWidth="1"/>
    <col min="14387" max="14387" width="43.44140625" style="598" customWidth="1"/>
    <col min="14388" max="14604" width="9.109375" style="598"/>
    <col min="14605" max="14605" width="34.5546875" style="598" customWidth="1"/>
    <col min="14606" max="14606" width="13.33203125" style="598" customWidth="1"/>
    <col min="14607" max="14607" width="14.33203125" style="598" customWidth="1"/>
    <col min="14608" max="14608" width="13.5546875" style="598" customWidth="1"/>
    <col min="14609" max="14609" width="9.33203125" style="598" customWidth="1"/>
    <col min="14610" max="14610" width="10.5546875" style="598" customWidth="1"/>
    <col min="14611" max="14611" width="8.44140625" style="598" customWidth="1"/>
    <col min="14612" max="14612" width="8.88671875" style="598" customWidth="1"/>
    <col min="14613" max="14613" width="8.6640625" style="598" customWidth="1"/>
    <col min="14614" max="14614" width="9.44140625" style="598" customWidth="1"/>
    <col min="14615" max="14615" width="8" style="598" customWidth="1"/>
    <col min="14616" max="14616" width="9" style="598" customWidth="1"/>
    <col min="14617" max="14617" width="8.88671875" style="598" customWidth="1"/>
    <col min="14618" max="14618" width="11.109375" style="598" customWidth="1"/>
    <col min="14619" max="14619" width="9.33203125" style="598" customWidth="1"/>
    <col min="14620" max="14620" width="9.5546875" style="598" customWidth="1"/>
    <col min="14621" max="14621" width="9.6640625" style="598" customWidth="1"/>
    <col min="14622" max="14622" width="11.33203125" style="598" customWidth="1"/>
    <col min="14623" max="14625" width="9.33203125" style="598" customWidth="1"/>
    <col min="14626" max="14626" width="11.33203125" style="598" customWidth="1"/>
    <col min="14627" max="14627" width="9" style="598" customWidth="1"/>
    <col min="14628" max="14629" width="9.6640625" style="598" customWidth="1"/>
    <col min="14630" max="14630" width="11.109375" style="598" customWidth="1"/>
    <col min="14631" max="14631" width="9.5546875" style="598" customWidth="1"/>
    <col min="14632" max="14632" width="9.33203125" style="598" customWidth="1"/>
    <col min="14633" max="14633" width="8.88671875" style="598" customWidth="1"/>
    <col min="14634" max="14634" width="11.109375" style="598" customWidth="1"/>
    <col min="14635" max="14635" width="8.88671875" style="598" customWidth="1"/>
    <col min="14636" max="14636" width="9.5546875" style="598" customWidth="1"/>
    <col min="14637" max="14637" width="9.33203125" style="598" customWidth="1"/>
    <col min="14638" max="14638" width="11.44140625" style="598" customWidth="1"/>
    <col min="14639" max="14639" width="9.5546875" style="598" customWidth="1"/>
    <col min="14640" max="14640" width="10.33203125" style="598" customWidth="1"/>
    <col min="14641" max="14641" width="11.44140625" style="598" customWidth="1"/>
    <col min="14642" max="14642" width="10.88671875" style="598" customWidth="1"/>
    <col min="14643" max="14643" width="43.44140625" style="598" customWidth="1"/>
    <col min="14644" max="14860" width="9.109375" style="598"/>
    <col min="14861" max="14861" width="34.5546875" style="598" customWidth="1"/>
    <col min="14862" max="14862" width="13.33203125" style="598" customWidth="1"/>
    <col min="14863" max="14863" width="14.33203125" style="598" customWidth="1"/>
    <col min="14864" max="14864" width="13.5546875" style="598" customWidth="1"/>
    <col min="14865" max="14865" width="9.33203125" style="598" customWidth="1"/>
    <col min="14866" max="14866" width="10.5546875" style="598" customWidth="1"/>
    <col min="14867" max="14867" width="8.44140625" style="598" customWidth="1"/>
    <col min="14868" max="14868" width="8.88671875" style="598" customWidth="1"/>
    <col min="14869" max="14869" width="8.6640625" style="598" customWidth="1"/>
    <col min="14870" max="14870" width="9.44140625" style="598" customWidth="1"/>
    <col min="14871" max="14871" width="8" style="598" customWidth="1"/>
    <col min="14872" max="14872" width="9" style="598" customWidth="1"/>
    <col min="14873" max="14873" width="8.88671875" style="598" customWidth="1"/>
    <col min="14874" max="14874" width="11.109375" style="598" customWidth="1"/>
    <col min="14875" max="14875" width="9.33203125" style="598" customWidth="1"/>
    <col min="14876" max="14876" width="9.5546875" style="598" customWidth="1"/>
    <col min="14877" max="14877" width="9.6640625" style="598" customWidth="1"/>
    <col min="14878" max="14878" width="11.33203125" style="598" customWidth="1"/>
    <col min="14879" max="14881" width="9.33203125" style="598" customWidth="1"/>
    <col min="14882" max="14882" width="11.33203125" style="598" customWidth="1"/>
    <col min="14883" max="14883" width="9" style="598" customWidth="1"/>
    <col min="14884" max="14885" width="9.6640625" style="598" customWidth="1"/>
    <col min="14886" max="14886" width="11.109375" style="598" customWidth="1"/>
    <col min="14887" max="14887" width="9.5546875" style="598" customWidth="1"/>
    <col min="14888" max="14888" width="9.33203125" style="598" customWidth="1"/>
    <col min="14889" max="14889" width="8.88671875" style="598" customWidth="1"/>
    <col min="14890" max="14890" width="11.109375" style="598" customWidth="1"/>
    <col min="14891" max="14891" width="8.88671875" style="598" customWidth="1"/>
    <col min="14892" max="14892" width="9.5546875" style="598" customWidth="1"/>
    <col min="14893" max="14893" width="9.33203125" style="598" customWidth="1"/>
    <col min="14894" max="14894" width="11.44140625" style="598" customWidth="1"/>
    <col min="14895" max="14895" width="9.5546875" style="598" customWidth="1"/>
    <col min="14896" max="14896" width="10.33203125" style="598" customWidth="1"/>
    <col min="14897" max="14897" width="11.44140625" style="598" customWidth="1"/>
    <col min="14898" max="14898" width="10.88671875" style="598" customWidth="1"/>
    <col min="14899" max="14899" width="43.44140625" style="598" customWidth="1"/>
    <col min="14900" max="15116" width="9.109375" style="598"/>
    <col min="15117" max="15117" width="34.5546875" style="598" customWidth="1"/>
    <col min="15118" max="15118" width="13.33203125" style="598" customWidth="1"/>
    <col min="15119" max="15119" width="14.33203125" style="598" customWidth="1"/>
    <col min="15120" max="15120" width="13.5546875" style="598" customWidth="1"/>
    <col min="15121" max="15121" width="9.33203125" style="598" customWidth="1"/>
    <col min="15122" max="15122" width="10.5546875" style="598" customWidth="1"/>
    <col min="15123" max="15123" width="8.44140625" style="598" customWidth="1"/>
    <col min="15124" max="15124" width="8.88671875" style="598" customWidth="1"/>
    <col min="15125" max="15125" width="8.6640625" style="598" customWidth="1"/>
    <col min="15126" max="15126" width="9.44140625" style="598" customWidth="1"/>
    <col min="15127" max="15127" width="8" style="598" customWidth="1"/>
    <col min="15128" max="15128" width="9" style="598" customWidth="1"/>
    <col min="15129" max="15129" width="8.88671875" style="598" customWidth="1"/>
    <col min="15130" max="15130" width="11.109375" style="598" customWidth="1"/>
    <col min="15131" max="15131" width="9.33203125" style="598" customWidth="1"/>
    <col min="15132" max="15132" width="9.5546875" style="598" customWidth="1"/>
    <col min="15133" max="15133" width="9.6640625" style="598" customWidth="1"/>
    <col min="15134" max="15134" width="11.33203125" style="598" customWidth="1"/>
    <col min="15135" max="15137" width="9.33203125" style="598" customWidth="1"/>
    <col min="15138" max="15138" width="11.33203125" style="598" customWidth="1"/>
    <col min="15139" max="15139" width="9" style="598" customWidth="1"/>
    <col min="15140" max="15141" width="9.6640625" style="598" customWidth="1"/>
    <col min="15142" max="15142" width="11.109375" style="598" customWidth="1"/>
    <col min="15143" max="15143" width="9.5546875" style="598" customWidth="1"/>
    <col min="15144" max="15144" width="9.33203125" style="598" customWidth="1"/>
    <col min="15145" max="15145" width="8.88671875" style="598" customWidth="1"/>
    <col min="15146" max="15146" width="11.109375" style="598" customWidth="1"/>
    <col min="15147" max="15147" width="8.88671875" style="598" customWidth="1"/>
    <col min="15148" max="15148" width="9.5546875" style="598" customWidth="1"/>
    <col min="15149" max="15149" width="9.33203125" style="598" customWidth="1"/>
    <col min="15150" max="15150" width="11.44140625" style="598" customWidth="1"/>
    <col min="15151" max="15151" width="9.5546875" style="598" customWidth="1"/>
    <col min="15152" max="15152" width="10.33203125" style="598" customWidth="1"/>
    <col min="15153" max="15153" width="11.44140625" style="598" customWidth="1"/>
    <col min="15154" max="15154" width="10.88671875" style="598" customWidth="1"/>
    <col min="15155" max="15155" width="43.44140625" style="598" customWidth="1"/>
    <col min="15156" max="15372" width="9.109375" style="598"/>
    <col min="15373" max="15373" width="34.5546875" style="598" customWidth="1"/>
    <col min="15374" max="15374" width="13.33203125" style="598" customWidth="1"/>
    <col min="15375" max="15375" width="14.33203125" style="598" customWidth="1"/>
    <col min="15376" max="15376" width="13.5546875" style="598" customWidth="1"/>
    <col min="15377" max="15377" width="9.33203125" style="598" customWidth="1"/>
    <col min="15378" max="15378" width="10.5546875" style="598" customWidth="1"/>
    <col min="15379" max="15379" width="8.44140625" style="598" customWidth="1"/>
    <col min="15380" max="15380" width="8.88671875" style="598" customWidth="1"/>
    <col min="15381" max="15381" width="8.6640625" style="598" customWidth="1"/>
    <col min="15382" max="15382" width="9.44140625" style="598" customWidth="1"/>
    <col min="15383" max="15383" width="8" style="598" customWidth="1"/>
    <col min="15384" max="15384" width="9" style="598" customWidth="1"/>
    <col min="15385" max="15385" width="8.88671875" style="598" customWidth="1"/>
    <col min="15386" max="15386" width="11.109375" style="598" customWidth="1"/>
    <col min="15387" max="15387" width="9.33203125" style="598" customWidth="1"/>
    <col min="15388" max="15388" width="9.5546875" style="598" customWidth="1"/>
    <col min="15389" max="15389" width="9.6640625" style="598" customWidth="1"/>
    <col min="15390" max="15390" width="11.33203125" style="598" customWidth="1"/>
    <col min="15391" max="15393" width="9.33203125" style="598" customWidth="1"/>
    <col min="15394" max="15394" width="11.33203125" style="598" customWidth="1"/>
    <col min="15395" max="15395" width="9" style="598" customWidth="1"/>
    <col min="15396" max="15397" width="9.6640625" style="598" customWidth="1"/>
    <col min="15398" max="15398" width="11.109375" style="598" customWidth="1"/>
    <col min="15399" max="15399" width="9.5546875" style="598" customWidth="1"/>
    <col min="15400" max="15400" width="9.33203125" style="598" customWidth="1"/>
    <col min="15401" max="15401" width="8.88671875" style="598" customWidth="1"/>
    <col min="15402" max="15402" width="11.109375" style="598" customWidth="1"/>
    <col min="15403" max="15403" width="8.88671875" style="598" customWidth="1"/>
    <col min="15404" max="15404" width="9.5546875" style="598" customWidth="1"/>
    <col min="15405" max="15405" width="9.33203125" style="598" customWidth="1"/>
    <col min="15406" max="15406" width="11.44140625" style="598" customWidth="1"/>
    <col min="15407" max="15407" width="9.5546875" style="598" customWidth="1"/>
    <col min="15408" max="15408" width="10.33203125" style="598" customWidth="1"/>
    <col min="15409" max="15409" width="11.44140625" style="598" customWidth="1"/>
    <col min="15410" max="15410" width="10.88671875" style="598" customWidth="1"/>
    <col min="15411" max="15411" width="43.44140625" style="598" customWidth="1"/>
    <col min="15412" max="15628" width="9.109375" style="598"/>
    <col min="15629" max="15629" width="34.5546875" style="598" customWidth="1"/>
    <col min="15630" max="15630" width="13.33203125" style="598" customWidth="1"/>
    <col min="15631" max="15631" width="14.33203125" style="598" customWidth="1"/>
    <col min="15632" max="15632" width="13.5546875" style="598" customWidth="1"/>
    <col min="15633" max="15633" width="9.33203125" style="598" customWidth="1"/>
    <col min="15634" max="15634" width="10.5546875" style="598" customWidth="1"/>
    <col min="15635" max="15635" width="8.44140625" style="598" customWidth="1"/>
    <col min="15636" max="15636" width="8.88671875" style="598" customWidth="1"/>
    <col min="15637" max="15637" width="8.6640625" style="598" customWidth="1"/>
    <col min="15638" max="15638" width="9.44140625" style="598" customWidth="1"/>
    <col min="15639" max="15639" width="8" style="598" customWidth="1"/>
    <col min="15640" max="15640" width="9" style="598" customWidth="1"/>
    <col min="15641" max="15641" width="8.88671875" style="598" customWidth="1"/>
    <col min="15642" max="15642" width="11.109375" style="598" customWidth="1"/>
    <col min="15643" max="15643" width="9.33203125" style="598" customWidth="1"/>
    <col min="15644" max="15644" width="9.5546875" style="598" customWidth="1"/>
    <col min="15645" max="15645" width="9.6640625" style="598" customWidth="1"/>
    <col min="15646" max="15646" width="11.33203125" style="598" customWidth="1"/>
    <col min="15647" max="15649" width="9.33203125" style="598" customWidth="1"/>
    <col min="15650" max="15650" width="11.33203125" style="598" customWidth="1"/>
    <col min="15651" max="15651" width="9" style="598" customWidth="1"/>
    <col min="15652" max="15653" width="9.6640625" style="598" customWidth="1"/>
    <col min="15654" max="15654" width="11.109375" style="598" customWidth="1"/>
    <col min="15655" max="15655" width="9.5546875" style="598" customWidth="1"/>
    <col min="15656" max="15656" width="9.33203125" style="598" customWidth="1"/>
    <col min="15657" max="15657" width="8.88671875" style="598" customWidth="1"/>
    <col min="15658" max="15658" width="11.109375" style="598" customWidth="1"/>
    <col min="15659" max="15659" width="8.88671875" style="598" customWidth="1"/>
    <col min="15660" max="15660" width="9.5546875" style="598" customWidth="1"/>
    <col min="15661" max="15661" width="9.33203125" style="598" customWidth="1"/>
    <col min="15662" max="15662" width="11.44140625" style="598" customWidth="1"/>
    <col min="15663" max="15663" width="9.5546875" style="598" customWidth="1"/>
    <col min="15664" max="15664" width="10.33203125" style="598" customWidth="1"/>
    <col min="15665" max="15665" width="11.44140625" style="598" customWidth="1"/>
    <col min="15666" max="15666" width="10.88671875" style="598" customWidth="1"/>
    <col min="15667" max="15667" width="43.44140625" style="598" customWidth="1"/>
    <col min="15668" max="15884" width="9.109375" style="598"/>
    <col min="15885" max="15885" width="34.5546875" style="598" customWidth="1"/>
    <col min="15886" max="15886" width="13.33203125" style="598" customWidth="1"/>
    <col min="15887" max="15887" width="14.33203125" style="598" customWidth="1"/>
    <col min="15888" max="15888" width="13.5546875" style="598" customWidth="1"/>
    <col min="15889" max="15889" width="9.33203125" style="598" customWidth="1"/>
    <col min="15890" max="15890" width="10.5546875" style="598" customWidth="1"/>
    <col min="15891" max="15891" width="8.44140625" style="598" customWidth="1"/>
    <col min="15892" max="15892" width="8.88671875" style="598" customWidth="1"/>
    <col min="15893" max="15893" width="8.6640625" style="598" customWidth="1"/>
    <col min="15894" max="15894" width="9.44140625" style="598" customWidth="1"/>
    <col min="15895" max="15895" width="8" style="598" customWidth="1"/>
    <col min="15896" max="15896" width="9" style="598" customWidth="1"/>
    <col min="15897" max="15897" width="8.88671875" style="598" customWidth="1"/>
    <col min="15898" max="15898" width="11.109375" style="598" customWidth="1"/>
    <col min="15899" max="15899" width="9.33203125" style="598" customWidth="1"/>
    <col min="15900" max="15900" width="9.5546875" style="598" customWidth="1"/>
    <col min="15901" max="15901" width="9.6640625" style="598" customWidth="1"/>
    <col min="15902" max="15902" width="11.33203125" style="598" customWidth="1"/>
    <col min="15903" max="15905" width="9.33203125" style="598" customWidth="1"/>
    <col min="15906" max="15906" width="11.33203125" style="598" customWidth="1"/>
    <col min="15907" max="15907" width="9" style="598" customWidth="1"/>
    <col min="15908" max="15909" width="9.6640625" style="598" customWidth="1"/>
    <col min="15910" max="15910" width="11.109375" style="598" customWidth="1"/>
    <col min="15911" max="15911" width="9.5546875" style="598" customWidth="1"/>
    <col min="15912" max="15912" width="9.33203125" style="598" customWidth="1"/>
    <col min="15913" max="15913" width="8.88671875" style="598" customWidth="1"/>
    <col min="15914" max="15914" width="11.109375" style="598" customWidth="1"/>
    <col min="15915" max="15915" width="8.88671875" style="598" customWidth="1"/>
    <col min="15916" max="15916" width="9.5546875" style="598" customWidth="1"/>
    <col min="15917" max="15917" width="9.33203125" style="598" customWidth="1"/>
    <col min="15918" max="15918" width="11.44140625" style="598" customWidth="1"/>
    <col min="15919" max="15919" width="9.5546875" style="598" customWidth="1"/>
    <col min="15920" max="15920" width="10.33203125" style="598" customWidth="1"/>
    <col min="15921" max="15921" width="11.44140625" style="598" customWidth="1"/>
    <col min="15922" max="15922" width="10.88671875" style="598" customWidth="1"/>
    <col min="15923" max="15923" width="43.44140625" style="598" customWidth="1"/>
    <col min="15924" max="16140" width="9.109375" style="598"/>
    <col min="16141" max="16141" width="34.5546875" style="598" customWidth="1"/>
    <col min="16142" max="16142" width="13.33203125" style="598" customWidth="1"/>
    <col min="16143" max="16143" width="14.33203125" style="598" customWidth="1"/>
    <col min="16144" max="16144" width="13.5546875" style="598" customWidth="1"/>
    <col min="16145" max="16145" width="9.33203125" style="598" customWidth="1"/>
    <col min="16146" max="16146" width="10.5546875" style="598" customWidth="1"/>
    <col min="16147" max="16147" width="8.44140625" style="598" customWidth="1"/>
    <col min="16148" max="16148" width="8.88671875" style="598" customWidth="1"/>
    <col min="16149" max="16149" width="8.6640625" style="598" customWidth="1"/>
    <col min="16150" max="16150" width="9.44140625" style="598" customWidth="1"/>
    <col min="16151" max="16151" width="8" style="598" customWidth="1"/>
    <col min="16152" max="16152" width="9" style="598" customWidth="1"/>
    <col min="16153" max="16153" width="8.88671875" style="598" customWidth="1"/>
    <col min="16154" max="16154" width="11.109375" style="598" customWidth="1"/>
    <col min="16155" max="16155" width="9.33203125" style="598" customWidth="1"/>
    <col min="16156" max="16156" width="9.5546875" style="598" customWidth="1"/>
    <col min="16157" max="16157" width="9.6640625" style="598" customWidth="1"/>
    <col min="16158" max="16158" width="11.33203125" style="598" customWidth="1"/>
    <col min="16159" max="16161" width="9.33203125" style="598" customWidth="1"/>
    <col min="16162" max="16162" width="11.33203125" style="598" customWidth="1"/>
    <col min="16163" max="16163" width="9" style="598" customWidth="1"/>
    <col min="16164" max="16165" width="9.6640625" style="598" customWidth="1"/>
    <col min="16166" max="16166" width="11.109375" style="598" customWidth="1"/>
    <col min="16167" max="16167" width="9.5546875" style="598" customWidth="1"/>
    <col min="16168" max="16168" width="9.33203125" style="598" customWidth="1"/>
    <col min="16169" max="16169" width="8.88671875" style="598" customWidth="1"/>
    <col min="16170" max="16170" width="11.109375" style="598" customWidth="1"/>
    <col min="16171" max="16171" width="8.88671875" style="598" customWidth="1"/>
    <col min="16172" max="16172" width="9.5546875" style="598" customWidth="1"/>
    <col min="16173" max="16173" width="9.33203125" style="598" customWidth="1"/>
    <col min="16174" max="16174" width="11.44140625" style="598" customWidth="1"/>
    <col min="16175" max="16175" width="9.5546875" style="598" customWidth="1"/>
    <col min="16176" max="16176" width="10.33203125" style="598" customWidth="1"/>
    <col min="16177" max="16177" width="11.44140625" style="598" customWidth="1"/>
    <col min="16178" max="16178" width="10.88671875" style="598" customWidth="1"/>
    <col min="16179" max="16179" width="43.44140625" style="598" customWidth="1"/>
    <col min="16180" max="16384" width="9.109375" style="598"/>
  </cols>
  <sheetData>
    <row r="1" spans="1:52">
      <c r="S1" s="1065" t="s">
        <v>109</v>
      </c>
      <c r="T1" s="1065"/>
      <c r="U1" s="1065"/>
      <c r="V1" s="1065"/>
      <c r="W1" s="1065"/>
      <c r="X1" s="1065"/>
      <c r="Y1" s="600"/>
      <c r="Z1" s="600"/>
      <c r="AA1" s="601"/>
    </row>
    <row r="2" spans="1:52" s="602" customFormat="1" ht="17.25" customHeight="1">
      <c r="B2" s="1066" t="s">
        <v>110</v>
      </c>
      <c r="C2" s="1066"/>
      <c r="D2" s="1066"/>
      <c r="E2" s="1066"/>
      <c r="F2" s="1066"/>
      <c r="G2" s="1066"/>
      <c r="H2" s="1066"/>
      <c r="I2" s="1066"/>
      <c r="J2" s="1066"/>
      <c r="K2" s="1066"/>
      <c r="L2" s="1066"/>
      <c r="M2" s="1066"/>
      <c r="N2" s="1066"/>
      <c r="O2" s="1066"/>
      <c r="P2" s="1066"/>
      <c r="Q2" s="1066"/>
      <c r="R2" s="1066"/>
      <c r="S2" s="1066"/>
      <c r="T2" s="1066"/>
      <c r="U2" s="1066"/>
      <c r="V2" s="1066"/>
      <c r="W2" s="1066"/>
      <c r="X2" s="603"/>
      <c r="Y2" s="603"/>
      <c r="Z2" s="603"/>
      <c r="AA2" s="603"/>
      <c r="AB2" s="603"/>
      <c r="AC2" s="603"/>
      <c r="AD2" s="603"/>
      <c r="AE2" s="603"/>
      <c r="AF2" s="603"/>
      <c r="AG2" s="603"/>
      <c r="AH2" s="603"/>
      <c r="AI2" s="603"/>
      <c r="AJ2" s="603"/>
      <c r="AK2" s="603"/>
      <c r="AL2" s="603"/>
      <c r="AM2" s="603"/>
      <c r="AN2" s="603"/>
      <c r="AO2" s="603"/>
      <c r="AP2" s="603"/>
      <c r="AQ2" s="603"/>
      <c r="AR2" s="603"/>
      <c r="AS2" s="603"/>
      <c r="AT2" s="603"/>
      <c r="AU2" s="603"/>
      <c r="AV2" s="603"/>
      <c r="AW2" s="603"/>
      <c r="AX2" s="637"/>
    </row>
    <row r="3" spans="1:52" s="602" customFormat="1" ht="18.75" customHeight="1">
      <c r="A3" s="1066" t="s">
        <v>111</v>
      </c>
      <c r="B3" s="1066"/>
      <c r="C3" s="1066"/>
      <c r="D3" s="1066"/>
      <c r="E3" s="1066"/>
      <c r="F3" s="1066"/>
      <c r="G3" s="1066"/>
      <c r="H3" s="1066"/>
      <c r="I3" s="1066"/>
      <c r="J3" s="1066"/>
      <c r="K3" s="1066"/>
      <c r="L3" s="1066"/>
      <c r="M3" s="1066"/>
      <c r="N3" s="1066"/>
      <c r="O3" s="1066"/>
      <c r="P3" s="1066"/>
      <c r="Q3" s="1066"/>
      <c r="R3" s="1066"/>
      <c r="S3" s="1066"/>
      <c r="T3" s="1066"/>
      <c r="U3" s="1066"/>
      <c r="V3" s="1066"/>
      <c r="W3" s="1066"/>
      <c r="X3" s="603"/>
      <c r="Y3" s="603"/>
      <c r="Z3" s="603"/>
      <c r="AA3" s="603"/>
      <c r="AB3" s="603"/>
      <c r="AC3" s="603"/>
      <c r="AD3" s="603"/>
      <c r="AE3" s="603"/>
      <c r="AF3" s="603"/>
      <c r="AG3" s="603"/>
      <c r="AH3" s="603"/>
      <c r="AI3" s="603"/>
      <c r="AJ3" s="603"/>
      <c r="AK3" s="603"/>
      <c r="AL3" s="603"/>
      <c r="AM3" s="603"/>
      <c r="AN3" s="603"/>
      <c r="AO3" s="603"/>
      <c r="AP3" s="603"/>
      <c r="AQ3" s="603"/>
      <c r="AR3" s="603"/>
      <c r="AS3" s="603"/>
      <c r="AT3" s="603"/>
      <c r="AU3" s="603"/>
      <c r="AV3" s="603"/>
      <c r="AW3" s="603"/>
      <c r="AX3" s="637"/>
    </row>
    <row r="4" spans="1:52" s="602" customFormat="1" ht="21" customHeight="1">
      <c r="A4" s="1067" t="s">
        <v>106</v>
      </c>
      <c r="B4" s="1067"/>
      <c r="C4" s="1067"/>
      <c r="D4" s="1067"/>
      <c r="E4" s="1067"/>
      <c r="F4" s="1067"/>
      <c r="G4" s="1067"/>
      <c r="H4" s="1067"/>
      <c r="I4" s="1067"/>
      <c r="J4" s="1067"/>
      <c r="K4" s="1067"/>
      <c r="L4" s="1067"/>
      <c r="M4" s="1067"/>
      <c r="N4" s="1067"/>
      <c r="O4" s="1067"/>
      <c r="P4" s="1067"/>
      <c r="Q4" s="1067"/>
      <c r="R4" s="1067"/>
      <c r="S4" s="1067"/>
      <c r="T4" s="1067"/>
      <c r="U4" s="1067"/>
      <c r="V4" s="1067"/>
      <c r="W4" s="1067"/>
      <c r="X4" s="1067"/>
      <c r="Y4" s="604"/>
      <c r="Z4" s="604"/>
      <c r="AA4" s="604"/>
      <c r="AB4" s="604"/>
      <c r="AC4" s="604"/>
      <c r="AD4" s="604"/>
      <c r="AE4" s="604"/>
      <c r="AF4" s="604"/>
      <c r="AG4" s="604"/>
      <c r="AH4" s="604"/>
      <c r="AI4" s="604"/>
      <c r="AJ4" s="604"/>
      <c r="AK4" s="604"/>
      <c r="AL4" s="604"/>
      <c r="AM4" s="604"/>
      <c r="AN4" s="604"/>
      <c r="AO4" s="604"/>
      <c r="AP4" s="604"/>
      <c r="AQ4" s="604"/>
      <c r="AR4" s="604"/>
      <c r="AS4" s="604"/>
      <c r="AT4" s="604"/>
      <c r="AU4" s="604"/>
      <c r="AV4" s="604"/>
      <c r="AW4" s="604"/>
      <c r="AX4" s="637"/>
    </row>
    <row r="5" spans="1:52" s="605" customFormat="1" ht="16.5" customHeight="1">
      <c r="A5" s="1052" t="s">
        <v>1404</v>
      </c>
      <c r="B5" s="1052" t="s">
        <v>107</v>
      </c>
      <c r="C5" s="1056" t="s">
        <v>113</v>
      </c>
      <c r="D5" s="1056" t="s">
        <v>114</v>
      </c>
      <c r="E5" s="1059" t="s">
        <v>115</v>
      </c>
      <c r="F5" s="1060"/>
      <c r="G5" s="1060"/>
      <c r="H5" s="1061"/>
      <c r="I5" s="1049" t="s">
        <v>116</v>
      </c>
      <c r="J5" s="1071"/>
      <c r="K5" s="1071"/>
      <c r="L5" s="1071"/>
      <c r="M5" s="1071"/>
      <c r="N5" s="1071"/>
      <c r="O5" s="1071"/>
      <c r="P5" s="1071"/>
      <c r="Q5" s="1071"/>
      <c r="R5" s="1071"/>
      <c r="S5" s="1071"/>
      <c r="T5" s="1071"/>
      <c r="U5" s="1071"/>
      <c r="V5" s="1071"/>
      <c r="W5" s="1071"/>
      <c r="X5" s="1071"/>
      <c r="Y5" s="1071"/>
      <c r="Z5" s="1071"/>
      <c r="AA5" s="1071"/>
      <c r="AB5" s="1071"/>
      <c r="AC5" s="1071"/>
      <c r="AD5" s="1071"/>
      <c r="AE5" s="1071"/>
      <c r="AF5" s="1071"/>
      <c r="AG5" s="1071"/>
      <c r="AH5" s="1071"/>
      <c r="AI5" s="1071"/>
      <c r="AJ5" s="1071"/>
      <c r="AK5" s="1071"/>
      <c r="AL5" s="1071"/>
      <c r="AM5" s="1071"/>
      <c r="AN5" s="1071"/>
      <c r="AO5" s="1071"/>
      <c r="AP5" s="1071"/>
      <c r="AQ5" s="1071"/>
      <c r="AR5" s="1071"/>
      <c r="AS5" s="1071"/>
      <c r="AT5" s="1071"/>
      <c r="AU5" s="1071"/>
      <c r="AV5" s="1072"/>
      <c r="AW5" s="1036" t="s">
        <v>117</v>
      </c>
      <c r="AX5" s="1026" t="s">
        <v>1440</v>
      </c>
      <c r="AY5" s="1021" t="s">
        <v>1869</v>
      </c>
    </row>
    <row r="6" spans="1:52" s="605" customFormat="1" ht="15.75" customHeight="1">
      <c r="A6" s="1053"/>
      <c r="B6" s="1053"/>
      <c r="C6" s="1057"/>
      <c r="D6" s="1057"/>
      <c r="E6" s="1068"/>
      <c r="F6" s="1069"/>
      <c r="G6" s="1069"/>
      <c r="H6" s="1070"/>
      <c r="I6" s="1023" t="s">
        <v>1451</v>
      </c>
      <c r="J6" s="1031"/>
      <c r="K6" s="1031"/>
      <c r="L6" s="1032"/>
      <c r="M6" s="1023" t="s">
        <v>1439</v>
      </c>
      <c r="N6" s="1031"/>
      <c r="O6" s="1031"/>
      <c r="P6" s="1032"/>
      <c r="Q6" s="1023" t="s">
        <v>1438</v>
      </c>
      <c r="R6" s="1031"/>
      <c r="S6" s="1031"/>
      <c r="T6" s="1032"/>
      <c r="U6" s="1023" t="s">
        <v>1475</v>
      </c>
      <c r="V6" s="1031"/>
      <c r="W6" s="1031"/>
      <c r="X6" s="1032"/>
      <c r="Y6" s="1023" t="s">
        <v>1465</v>
      </c>
      <c r="Z6" s="1031"/>
      <c r="AA6" s="1031"/>
      <c r="AB6" s="1032"/>
      <c r="AC6" s="1023" t="s">
        <v>118</v>
      </c>
      <c r="AD6" s="1031"/>
      <c r="AE6" s="1031"/>
      <c r="AF6" s="1032"/>
      <c r="AG6" s="1023" t="s">
        <v>4655</v>
      </c>
      <c r="AH6" s="1031"/>
      <c r="AI6" s="1031"/>
      <c r="AJ6" s="1032"/>
      <c r="AK6" s="1023" t="s">
        <v>4656</v>
      </c>
      <c r="AL6" s="1031"/>
      <c r="AM6" s="1031"/>
      <c r="AN6" s="1032"/>
      <c r="AO6" s="1023" t="s">
        <v>1752</v>
      </c>
      <c r="AP6" s="1031"/>
      <c r="AQ6" s="1031"/>
      <c r="AR6" s="1032"/>
      <c r="AS6" s="1023" t="s">
        <v>119</v>
      </c>
      <c r="AT6" s="1031"/>
      <c r="AU6" s="1031"/>
      <c r="AV6" s="1032"/>
      <c r="AW6" s="1037"/>
      <c r="AX6" s="1039"/>
      <c r="AY6" s="1033"/>
    </row>
    <row r="7" spans="1:52" s="606" customFormat="1" ht="51" customHeight="1">
      <c r="A7" s="1053"/>
      <c r="B7" s="1053"/>
      <c r="C7" s="1057"/>
      <c r="D7" s="1057"/>
      <c r="E7" s="1023" t="s">
        <v>120</v>
      </c>
      <c r="F7" s="1032"/>
      <c r="G7" s="1023" t="s">
        <v>121</v>
      </c>
      <c r="H7" s="1032"/>
      <c r="I7" s="1023" t="s">
        <v>120</v>
      </c>
      <c r="J7" s="1032"/>
      <c r="K7" s="1023" t="s">
        <v>121</v>
      </c>
      <c r="L7" s="1032"/>
      <c r="M7" s="1023" t="s">
        <v>120</v>
      </c>
      <c r="N7" s="1032"/>
      <c r="O7" s="1023" t="s">
        <v>121</v>
      </c>
      <c r="P7" s="1032"/>
      <c r="Q7" s="1023" t="s">
        <v>120</v>
      </c>
      <c r="R7" s="1032"/>
      <c r="S7" s="1023" t="s">
        <v>121</v>
      </c>
      <c r="T7" s="1032"/>
      <c r="U7" s="1023" t="s">
        <v>120</v>
      </c>
      <c r="V7" s="1032"/>
      <c r="W7" s="1023" t="s">
        <v>121</v>
      </c>
      <c r="X7" s="1032"/>
      <c r="Y7" s="1023" t="s">
        <v>120</v>
      </c>
      <c r="Z7" s="1032"/>
      <c r="AA7" s="1023" t="s">
        <v>121</v>
      </c>
      <c r="AB7" s="1032"/>
      <c r="AC7" s="1023" t="s">
        <v>120</v>
      </c>
      <c r="AD7" s="1032"/>
      <c r="AE7" s="1023" t="s">
        <v>121</v>
      </c>
      <c r="AF7" s="1032"/>
      <c r="AG7" s="1023" t="s">
        <v>120</v>
      </c>
      <c r="AH7" s="1032"/>
      <c r="AI7" s="1023" t="s">
        <v>121</v>
      </c>
      <c r="AJ7" s="1032"/>
      <c r="AK7" s="1023" t="s">
        <v>120</v>
      </c>
      <c r="AL7" s="1032"/>
      <c r="AM7" s="1023" t="s">
        <v>121</v>
      </c>
      <c r="AN7" s="1032"/>
      <c r="AO7" s="1023" t="s">
        <v>120</v>
      </c>
      <c r="AP7" s="1032"/>
      <c r="AQ7" s="1023" t="s">
        <v>121</v>
      </c>
      <c r="AR7" s="1032"/>
      <c r="AS7" s="1023" t="s">
        <v>120</v>
      </c>
      <c r="AT7" s="1032"/>
      <c r="AU7" s="1023" t="s">
        <v>121</v>
      </c>
      <c r="AV7" s="1032"/>
      <c r="AW7" s="1038"/>
      <c r="AX7" s="1040"/>
      <c r="AY7" s="1033"/>
    </row>
    <row r="8" spans="1:52" s="605" customFormat="1" ht="92.25" customHeight="1">
      <c r="A8" s="1054"/>
      <c r="B8" s="1054"/>
      <c r="C8" s="1058"/>
      <c r="D8" s="1058"/>
      <c r="E8" s="607" t="s">
        <v>122</v>
      </c>
      <c r="F8" s="608" t="s">
        <v>123</v>
      </c>
      <c r="G8" s="607" t="s">
        <v>124</v>
      </c>
      <c r="H8" s="608" t="s">
        <v>123</v>
      </c>
      <c r="I8" s="607" t="s">
        <v>122</v>
      </c>
      <c r="J8" s="608" t="s">
        <v>123</v>
      </c>
      <c r="K8" s="607" t="s">
        <v>124</v>
      </c>
      <c r="L8" s="608" t="s">
        <v>123</v>
      </c>
      <c r="M8" s="607" t="s">
        <v>122</v>
      </c>
      <c r="N8" s="608" t="s">
        <v>123</v>
      </c>
      <c r="O8" s="607" t="s">
        <v>124</v>
      </c>
      <c r="P8" s="608" t="s">
        <v>123</v>
      </c>
      <c r="Q8" s="607" t="s">
        <v>122</v>
      </c>
      <c r="R8" s="608" t="s">
        <v>123</v>
      </c>
      <c r="S8" s="607" t="s">
        <v>124</v>
      </c>
      <c r="T8" s="608" t="s">
        <v>123</v>
      </c>
      <c r="U8" s="607" t="s">
        <v>122</v>
      </c>
      <c r="V8" s="608" t="s">
        <v>123</v>
      </c>
      <c r="W8" s="607" t="s">
        <v>124</v>
      </c>
      <c r="X8" s="608" t="s">
        <v>123</v>
      </c>
      <c r="Y8" s="607" t="s">
        <v>122</v>
      </c>
      <c r="Z8" s="608" t="s">
        <v>123</v>
      </c>
      <c r="AA8" s="607" t="s">
        <v>124</v>
      </c>
      <c r="AB8" s="608" t="s">
        <v>123</v>
      </c>
      <c r="AC8" s="607" t="s">
        <v>122</v>
      </c>
      <c r="AD8" s="608" t="s">
        <v>123</v>
      </c>
      <c r="AE8" s="607" t="s">
        <v>124</v>
      </c>
      <c r="AF8" s="608" t="s">
        <v>123</v>
      </c>
      <c r="AG8" s="607" t="s">
        <v>122</v>
      </c>
      <c r="AH8" s="608" t="s">
        <v>123</v>
      </c>
      <c r="AI8" s="607" t="s">
        <v>124</v>
      </c>
      <c r="AJ8" s="608" t="s">
        <v>123</v>
      </c>
      <c r="AK8" s="607" t="s">
        <v>122</v>
      </c>
      <c r="AL8" s="608" t="s">
        <v>123</v>
      </c>
      <c r="AM8" s="607" t="s">
        <v>124</v>
      </c>
      <c r="AN8" s="608" t="s">
        <v>123</v>
      </c>
      <c r="AO8" s="607" t="s">
        <v>122</v>
      </c>
      <c r="AP8" s="608" t="s">
        <v>123</v>
      </c>
      <c r="AQ8" s="607" t="s">
        <v>124</v>
      </c>
      <c r="AR8" s="608" t="s">
        <v>123</v>
      </c>
      <c r="AS8" s="607" t="s">
        <v>122</v>
      </c>
      <c r="AT8" s="608" t="s">
        <v>123</v>
      </c>
      <c r="AU8" s="607" t="s">
        <v>124</v>
      </c>
      <c r="AV8" s="608" t="s">
        <v>123</v>
      </c>
      <c r="AW8" s="607" t="s">
        <v>125</v>
      </c>
      <c r="AX8" s="607" t="s">
        <v>125</v>
      </c>
    </row>
    <row r="9" spans="1:52" s="611" customFormat="1" ht="33" customHeight="1">
      <c r="A9" s="638"/>
      <c r="B9" s="640" t="s">
        <v>1870</v>
      </c>
      <c r="C9" s="640" t="s">
        <v>1871</v>
      </c>
      <c r="D9" s="640" t="s">
        <v>1872</v>
      </c>
      <c r="E9" s="636" t="s">
        <v>1873</v>
      </c>
      <c r="F9" s="636" t="s">
        <v>1874</v>
      </c>
      <c r="G9" s="636" t="s">
        <v>1875</v>
      </c>
      <c r="H9" s="636" t="s">
        <v>1876</v>
      </c>
      <c r="I9" s="636" t="s">
        <v>1877</v>
      </c>
      <c r="J9" s="636" t="s">
        <v>1878</v>
      </c>
      <c r="K9" s="636" t="s">
        <v>1879</v>
      </c>
      <c r="L9" s="636" t="s">
        <v>1880</v>
      </c>
      <c r="M9" s="636" t="s">
        <v>1881</v>
      </c>
      <c r="N9" s="636" t="s">
        <v>1882</v>
      </c>
      <c r="O9" s="636" t="s">
        <v>1883</v>
      </c>
      <c r="P9" s="636" t="s">
        <v>1884</v>
      </c>
      <c r="Q9" s="636" t="s">
        <v>1885</v>
      </c>
      <c r="R9" s="636" t="s">
        <v>1886</v>
      </c>
      <c r="S9" s="636" t="s">
        <v>1887</v>
      </c>
      <c r="T9" s="636" t="s">
        <v>1888</v>
      </c>
      <c r="U9" s="636" t="s">
        <v>1889</v>
      </c>
      <c r="V9" s="636" t="s">
        <v>1890</v>
      </c>
      <c r="W9" s="636" t="s">
        <v>1891</v>
      </c>
      <c r="X9" s="636" t="s">
        <v>1892</v>
      </c>
      <c r="Y9" s="636" t="s">
        <v>1893</v>
      </c>
      <c r="Z9" s="636" t="s">
        <v>1894</v>
      </c>
      <c r="AA9" s="636" t="s">
        <v>1895</v>
      </c>
      <c r="AB9" s="636" t="s">
        <v>1896</v>
      </c>
      <c r="AC9" s="636" t="s">
        <v>1897</v>
      </c>
      <c r="AD9" s="636" t="s">
        <v>1898</v>
      </c>
      <c r="AE9" s="636" t="s">
        <v>1899</v>
      </c>
      <c r="AF9" s="636" t="s">
        <v>1900</v>
      </c>
      <c r="AG9" s="636" t="s">
        <v>1897</v>
      </c>
      <c r="AH9" s="636" t="s">
        <v>1898</v>
      </c>
      <c r="AI9" s="636" t="s">
        <v>1899</v>
      </c>
      <c r="AJ9" s="636" t="s">
        <v>1900</v>
      </c>
      <c r="AK9" s="636" t="s">
        <v>1897</v>
      </c>
      <c r="AL9" s="636" t="s">
        <v>1898</v>
      </c>
      <c r="AM9" s="636" t="s">
        <v>1899</v>
      </c>
      <c r="AN9" s="636" t="s">
        <v>1900</v>
      </c>
      <c r="AO9" s="636" t="s">
        <v>1897</v>
      </c>
      <c r="AP9" s="636" t="s">
        <v>1898</v>
      </c>
      <c r="AQ9" s="636" t="s">
        <v>1899</v>
      </c>
      <c r="AR9" s="636" t="s">
        <v>1900</v>
      </c>
      <c r="AS9" s="636" t="s">
        <v>1901</v>
      </c>
      <c r="AT9" s="636" t="s">
        <v>1902</v>
      </c>
      <c r="AU9" s="636" t="s">
        <v>1903</v>
      </c>
      <c r="AV9" s="636" t="s">
        <v>1904</v>
      </c>
      <c r="AW9" s="609" t="s">
        <v>1905</v>
      </c>
      <c r="AX9" s="607" t="s">
        <v>1906</v>
      </c>
      <c r="AY9" s="610"/>
    </row>
    <row r="10" spans="1:52" s="613" customFormat="1" ht="15.75" customHeight="1">
      <c r="A10" s="1041" t="s">
        <v>126</v>
      </c>
      <c r="B10" s="1042"/>
      <c r="C10" s="1042"/>
      <c r="D10" s="1042"/>
      <c r="E10" s="1042"/>
      <c r="F10" s="1042"/>
      <c r="G10" s="1042"/>
      <c r="H10" s="1042"/>
      <c r="I10" s="1042"/>
      <c r="J10" s="1042"/>
      <c r="K10" s="1042"/>
      <c r="L10" s="1042"/>
      <c r="M10" s="1042"/>
      <c r="N10" s="1042"/>
      <c r="O10" s="1042"/>
      <c r="P10" s="1042"/>
      <c r="Q10" s="1042"/>
      <c r="R10" s="1042"/>
      <c r="S10" s="1042"/>
      <c r="T10" s="1042"/>
      <c r="U10" s="1042"/>
      <c r="V10" s="1042"/>
      <c r="W10" s="1042"/>
      <c r="X10" s="1042"/>
      <c r="Y10" s="1042"/>
      <c r="Z10" s="1042"/>
      <c r="AA10" s="1042"/>
      <c r="AB10" s="1042"/>
      <c r="AC10" s="1042"/>
      <c r="AD10" s="1042"/>
      <c r="AE10" s="1042"/>
      <c r="AF10" s="1042"/>
      <c r="AG10" s="1042"/>
      <c r="AH10" s="1042"/>
      <c r="AI10" s="1042"/>
      <c r="AJ10" s="1042"/>
      <c r="AK10" s="1042"/>
      <c r="AL10" s="1042"/>
      <c r="AM10" s="1042"/>
      <c r="AN10" s="1042"/>
      <c r="AO10" s="1042"/>
      <c r="AP10" s="1042"/>
      <c r="AQ10" s="1042"/>
      <c r="AR10" s="1042"/>
      <c r="AS10" s="1042"/>
      <c r="AT10" s="1042"/>
      <c r="AU10" s="1042"/>
      <c r="AV10" s="1042"/>
      <c r="AW10" s="1042"/>
      <c r="AX10" s="1043"/>
      <c r="AY10" s="612"/>
      <c r="AZ10" s="611"/>
    </row>
    <row r="11" spans="1:52" s="611" customFormat="1" ht="31.2">
      <c r="A11" s="639">
        <v>1</v>
      </c>
      <c r="B11" s="614" t="s">
        <v>127</v>
      </c>
      <c r="C11" s="615"/>
      <c r="D11" s="615"/>
      <c r="E11" s="615"/>
      <c r="F11" s="615"/>
      <c r="G11" s="615"/>
      <c r="H11" s="615"/>
      <c r="I11" s="615"/>
      <c r="J11" s="615"/>
      <c r="K11" s="615"/>
      <c r="L11" s="615"/>
      <c r="M11" s="615"/>
      <c r="N11" s="615"/>
      <c r="O11" s="615"/>
      <c r="P11" s="615"/>
      <c r="Q11" s="615"/>
      <c r="R11" s="615"/>
      <c r="S11" s="615"/>
      <c r="T11" s="615"/>
      <c r="U11" s="615"/>
      <c r="V11" s="615"/>
      <c r="W11" s="615"/>
      <c r="X11" s="615"/>
      <c r="Y11" s="615"/>
      <c r="Z11" s="615"/>
      <c r="AA11" s="615"/>
      <c r="AB11" s="615"/>
      <c r="AC11" s="615"/>
      <c r="AD11" s="615"/>
      <c r="AE11" s="615"/>
      <c r="AF11" s="615"/>
      <c r="AG11" s="615"/>
      <c r="AH11" s="615"/>
      <c r="AI11" s="615"/>
      <c r="AJ11" s="615"/>
      <c r="AK11" s="615"/>
      <c r="AL11" s="615"/>
      <c r="AM11" s="615"/>
      <c r="AN11" s="615"/>
      <c r="AO11" s="615"/>
      <c r="AP11" s="615"/>
      <c r="AQ11" s="615"/>
      <c r="AR11" s="615"/>
      <c r="AS11" s="615"/>
      <c r="AT11" s="615"/>
      <c r="AU11" s="615"/>
      <c r="AV11" s="615"/>
      <c r="AW11" s="642"/>
      <c r="AX11" s="608"/>
      <c r="AY11" s="616" t="str">
        <f>IF(OR(D11&lt;E11,E11&lt;I11,E11&lt;M11,E11&lt;Q11,E11&lt;U11,E11&lt;Y11,E11&lt;AC11,E11&lt;AG11,E11&lt;AK11,E11&lt;AO11,E11&lt;AS11,E11&lt;AW11,E11&lt;AX11,F11&gt;H11,J11&gt;L11,N11&gt;P11,R11&gt;T11,V11&gt;X11,Z11&gt;AB11,AD11&gt;AF11,AH11&gt;AJ11,AL11&gt;AN11,AP11&gt;AR11,AT11&gt;AV11,G11&gt;E11,K11&gt;I11,O11&gt;M11,S11&gt;Q11,W11&gt;U11,AA11&gt;Y11,AE11&gt;AC11,AI11&gt;AG11,AM11&gt;AK11,AQ11&gt;AO11,AU11&gt;AS11,ABS(SUM(J11,N11,R11,V11,Z11,AD11,AH11,AL11,AP11,,AT11)-F11)&gt;0.1),"СТРОКА СОДЕРЖИТ ОШИБКИ!","")</f>
        <v/>
      </c>
    </row>
    <row r="12" spans="1:52" s="611" customFormat="1" ht="31.2">
      <c r="A12" s="617">
        <v>2</v>
      </c>
      <c r="B12" s="618" t="s">
        <v>128</v>
      </c>
      <c r="C12" s="608"/>
      <c r="D12" s="608"/>
      <c r="E12" s="608"/>
      <c r="F12" s="608"/>
      <c r="G12" s="608"/>
      <c r="H12" s="608"/>
      <c r="I12" s="608"/>
      <c r="J12" s="608"/>
      <c r="K12" s="608"/>
      <c r="L12" s="608"/>
      <c r="M12" s="608"/>
      <c r="N12" s="608"/>
      <c r="O12" s="608"/>
      <c r="P12" s="608"/>
      <c r="Q12" s="608"/>
      <c r="R12" s="608"/>
      <c r="S12" s="608"/>
      <c r="T12" s="608"/>
      <c r="U12" s="608"/>
      <c r="V12" s="608"/>
      <c r="W12" s="608"/>
      <c r="X12" s="608"/>
      <c r="Y12" s="608"/>
      <c r="Z12" s="608"/>
      <c r="AA12" s="608"/>
      <c r="AB12" s="608"/>
      <c r="AC12" s="608"/>
      <c r="AD12" s="608"/>
      <c r="AE12" s="608"/>
      <c r="AF12" s="608"/>
      <c r="AG12" s="608"/>
      <c r="AH12" s="608"/>
      <c r="AI12" s="608"/>
      <c r="AJ12" s="608"/>
      <c r="AK12" s="608"/>
      <c r="AL12" s="608"/>
      <c r="AM12" s="608"/>
      <c r="AN12" s="608"/>
      <c r="AO12" s="608"/>
      <c r="AP12" s="608"/>
      <c r="AQ12" s="608"/>
      <c r="AR12" s="608"/>
      <c r="AS12" s="608"/>
      <c r="AT12" s="608"/>
      <c r="AU12" s="608"/>
      <c r="AV12" s="608"/>
      <c r="AW12" s="635"/>
      <c r="AX12" s="608"/>
      <c r="AY12" s="616" t="str">
        <f t="shared" ref="AY12:AY17" si="0">IF(OR(D12&lt;E12,E12&lt;I12,E12&lt;M12,E12&lt;Q12,E12&lt;U12,E12&lt;Y12,E12&lt;AC12,E12&lt;AG12,E12&lt;AK12,E12&lt;AO12,E12&lt;AS12,E12&lt;AW12,E12&lt;AX12,F12&gt;H12,J12&gt;L12,N12&gt;P12,R12&gt;T12,V12&gt;X12,Z12&gt;AB12,AD12&gt;AF12,AH12&gt;AJ12,AL12&gt;AN12,AP12&gt;AR12,AT12&gt;AV12,G12&gt;E12,K12&gt;I12,O12&gt;M12,S12&gt;Q12,W12&gt;U12,AA12&gt;Y12,AE12&gt;AC12,AI12&gt;AG12,AM12&gt;AK12,AQ12&gt;AO12,AU12&gt;AS12,ABS(SUM(J12,N12,R12,V12,Z12,AD12,AH12,AL12,AP12,,AT12)-F12)&gt;0.1),"СТРОКА СОДЕРЖИТ ОШИБКИ!","")</f>
        <v/>
      </c>
    </row>
    <row r="13" spans="1:52" s="611" customFormat="1">
      <c r="A13" s="617">
        <v>3</v>
      </c>
      <c r="B13" s="618" t="s">
        <v>1527</v>
      </c>
      <c r="C13" s="608"/>
      <c r="D13" s="608"/>
      <c r="E13" s="608"/>
      <c r="F13" s="608"/>
      <c r="G13" s="608"/>
      <c r="H13" s="608"/>
      <c r="I13" s="608"/>
      <c r="J13" s="608"/>
      <c r="K13" s="608"/>
      <c r="L13" s="608"/>
      <c r="M13" s="608"/>
      <c r="N13" s="608"/>
      <c r="O13" s="608"/>
      <c r="P13" s="608"/>
      <c r="Q13" s="608"/>
      <c r="R13" s="608"/>
      <c r="S13" s="608"/>
      <c r="T13" s="608"/>
      <c r="U13" s="608"/>
      <c r="V13" s="608"/>
      <c r="W13" s="608"/>
      <c r="X13" s="608"/>
      <c r="Y13" s="608"/>
      <c r="Z13" s="608"/>
      <c r="AA13" s="608"/>
      <c r="AB13" s="608"/>
      <c r="AC13" s="608"/>
      <c r="AD13" s="608"/>
      <c r="AE13" s="608"/>
      <c r="AF13" s="608"/>
      <c r="AG13" s="608"/>
      <c r="AH13" s="608"/>
      <c r="AI13" s="608"/>
      <c r="AJ13" s="608"/>
      <c r="AK13" s="608"/>
      <c r="AL13" s="608"/>
      <c r="AM13" s="608"/>
      <c r="AN13" s="608"/>
      <c r="AO13" s="608"/>
      <c r="AP13" s="608"/>
      <c r="AQ13" s="608"/>
      <c r="AR13" s="608"/>
      <c r="AS13" s="608"/>
      <c r="AT13" s="608"/>
      <c r="AU13" s="608"/>
      <c r="AV13" s="608"/>
      <c r="AW13" s="635"/>
      <c r="AX13" s="608"/>
      <c r="AY13" s="616" t="str">
        <f t="shared" si="0"/>
        <v/>
      </c>
    </row>
    <row r="14" spans="1:52" s="611" customFormat="1">
      <c r="A14" s="617">
        <v>4</v>
      </c>
      <c r="B14" s="618" t="s">
        <v>129</v>
      </c>
      <c r="C14" s="608"/>
      <c r="D14" s="608"/>
      <c r="E14" s="608"/>
      <c r="F14" s="608"/>
      <c r="G14" s="608"/>
      <c r="H14" s="608"/>
      <c r="I14" s="608"/>
      <c r="J14" s="608"/>
      <c r="K14" s="608"/>
      <c r="L14" s="608"/>
      <c r="M14" s="608"/>
      <c r="N14" s="608"/>
      <c r="O14" s="608"/>
      <c r="P14" s="608"/>
      <c r="Q14" s="608"/>
      <c r="R14" s="608"/>
      <c r="S14" s="608"/>
      <c r="T14" s="608"/>
      <c r="U14" s="608"/>
      <c r="V14" s="608"/>
      <c r="W14" s="608"/>
      <c r="X14" s="608"/>
      <c r="Y14" s="608"/>
      <c r="Z14" s="608"/>
      <c r="AA14" s="608"/>
      <c r="AB14" s="608"/>
      <c r="AC14" s="608"/>
      <c r="AD14" s="608"/>
      <c r="AE14" s="608"/>
      <c r="AF14" s="608"/>
      <c r="AG14" s="608"/>
      <c r="AH14" s="608"/>
      <c r="AI14" s="608"/>
      <c r="AJ14" s="608"/>
      <c r="AK14" s="608"/>
      <c r="AL14" s="608"/>
      <c r="AM14" s="608"/>
      <c r="AN14" s="608"/>
      <c r="AO14" s="608"/>
      <c r="AP14" s="608"/>
      <c r="AQ14" s="608"/>
      <c r="AR14" s="608"/>
      <c r="AS14" s="608"/>
      <c r="AT14" s="608"/>
      <c r="AU14" s="608"/>
      <c r="AV14" s="608"/>
      <c r="AW14" s="635"/>
      <c r="AX14" s="608"/>
      <c r="AY14" s="616" t="str">
        <f t="shared" si="0"/>
        <v/>
      </c>
    </row>
    <row r="15" spans="1:52" s="611" customFormat="1" ht="31.2">
      <c r="A15" s="617">
        <v>5</v>
      </c>
      <c r="B15" s="618" t="s">
        <v>130</v>
      </c>
      <c r="C15" s="608"/>
      <c r="D15" s="608"/>
      <c r="E15" s="608"/>
      <c r="F15" s="608"/>
      <c r="G15" s="608"/>
      <c r="H15" s="608"/>
      <c r="I15" s="608"/>
      <c r="J15" s="608"/>
      <c r="K15" s="608"/>
      <c r="L15" s="608"/>
      <c r="M15" s="608"/>
      <c r="N15" s="608"/>
      <c r="O15" s="608"/>
      <c r="P15" s="608"/>
      <c r="Q15" s="608"/>
      <c r="R15" s="608"/>
      <c r="S15" s="608"/>
      <c r="T15" s="608"/>
      <c r="U15" s="608"/>
      <c r="V15" s="608"/>
      <c r="W15" s="608"/>
      <c r="X15" s="608"/>
      <c r="Y15" s="608"/>
      <c r="Z15" s="608"/>
      <c r="AA15" s="608"/>
      <c r="AB15" s="608"/>
      <c r="AC15" s="608"/>
      <c r="AD15" s="608"/>
      <c r="AE15" s="608"/>
      <c r="AF15" s="608"/>
      <c r="AG15" s="608"/>
      <c r="AH15" s="608"/>
      <c r="AI15" s="608"/>
      <c r="AJ15" s="608"/>
      <c r="AK15" s="608"/>
      <c r="AL15" s="608"/>
      <c r="AM15" s="608"/>
      <c r="AN15" s="608"/>
      <c r="AO15" s="608"/>
      <c r="AP15" s="608"/>
      <c r="AQ15" s="608"/>
      <c r="AR15" s="608"/>
      <c r="AS15" s="608"/>
      <c r="AT15" s="608"/>
      <c r="AU15" s="608"/>
      <c r="AV15" s="608"/>
      <c r="AW15" s="635"/>
      <c r="AX15" s="608"/>
      <c r="AY15" s="616" t="str">
        <f t="shared" si="0"/>
        <v/>
      </c>
    </row>
    <row r="16" spans="1:52" s="611" customFormat="1">
      <c r="A16" s="617">
        <v>6</v>
      </c>
      <c r="B16" s="619" t="s">
        <v>131</v>
      </c>
      <c r="C16" s="620">
        <f>SUM(C11:C15)</f>
        <v>0</v>
      </c>
      <c r="D16" s="620">
        <f>SUM(D11:D15)</f>
        <v>0</v>
      </c>
      <c r="E16" s="620">
        <f>SUM(E11:E15)</f>
        <v>0</v>
      </c>
      <c r="F16" s="620" t="e">
        <f>SUM(F11*$E$11,F12*$E$12,F13*$E$13,F14*$E$14,F15*$E$15)/$D$16</f>
        <v>#DIV/0!</v>
      </c>
      <c r="G16" s="621"/>
      <c r="H16" s="620">
        <f>MAX(H11:H15)</f>
        <v>0</v>
      </c>
      <c r="I16" s="620">
        <f>SUM(I11:I15)</f>
        <v>0</v>
      </c>
      <c r="J16" s="620" t="e">
        <f>SUM(J11*$E$11,J12*$E$12,J13*$E$13,J14*$E$14,J15*$E$15)/$D$16</f>
        <v>#DIV/0!</v>
      </c>
      <c r="K16" s="621"/>
      <c r="L16" s="620">
        <f>MAX(L11:L15)</f>
        <v>0</v>
      </c>
      <c r="M16" s="620">
        <f>SUM(M11:M15)</f>
        <v>0</v>
      </c>
      <c r="N16" s="620" t="e">
        <f>SUM(N11*$E$11,N12*$E$12,N13*$E$13,N14*$E$14,N15*$E$15)/$D$16</f>
        <v>#DIV/0!</v>
      </c>
      <c r="O16" s="621"/>
      <c r="P16" s="620">
        <f>MAX(P11:P15)</f>
        <v>0</v>
      </c>
      <c r="Q16" s="620">
        <f>SUM(Q11:Q15)</f>
        <v>0</v>
      </c>
      <c r="R16" s="620" t="e">
        <f>SUM(R11*$E$11,R12*$E$12,R13*$E$13,R14*$E$14,R15*$E$15)/$D$16</f>
        <v>#DIV/0!</v>
      </c>
      <c r="S16" s="621"/>
      <c r="T16" s="620">
        <f>MAX(T11:T15)</f>
        <v>0</v>
      </c>
      <c r="U16" s="620">
        <f>SUM(U11:U15)</f>
        <v>0</v>
      </c>
      <c r="V16" s="620" t="e">
        <f>SUM(V11*$E$11,V12*$E$12,V13*$E$13,V14*$E$14,V15*$E$15)/$D$16</f>
        <v>#DIV/0!</v>
      </c>
      <c r="W16" s="621"/>
      <c r="X16" s="620">
        <f>MAX(X11:X15)</f>
        <v>0</v>
      </c>
      <c r="Y16" s="620">
        <f>SUM(Y11:Y15)</f>
        <v>0</v>
      </c>
      <c r="Z16" s="620" t="e">
        <f>SUM(Z11*$E$11,Z12*$E$12,Z13*$E$13,Z14*$E$14,Z15*$E$15)/$D$16</f>
        <v>#DIV/0!</v>
      </c>
      <c r="AA16" s="621"/>
      <c r="AB16" s="620">
        <f>MAX(AB11:AB15)</f>
        <v>0</v>
      </c>
      <c r="AC16" s="620">
        <f>SUM(AC11:AC15)</f>
        <v>0</v>
      </c>
      <c r="AD16" s="620" t="e">
        <f>SUM(AD11*$E$11,AD12*$E$12,AD13*$E$13,AD14*$E$14,AD15*$E$15)/$D$16</f>
        <v>#DIV/0!</v>
      </c>
      <c r="AE16" s="621"/>
      <c r="AF16" s="620">
        <f>MAX(AF11:AF15)</f>
        <v>0</v>
      </c>
      <c r="AG16" s="620">
        <f>SUM(AG11:AG15)</f>
        <v>0</v>
      </c>
      <c r="AH16" s="620" t="e">
        <f>SUM(AH11*$E$11,AH12*$E$12,AH13*$E$13,AH14*$E$14,AH15*$E$15)/$D$16</f>
        <v>#DIV/0!</v>
      </c>
      <c r="AI16" s="621"/>
      <c r="AJ16" s="620">
        <f>MAX(AJ11:AJ15)</f>
        <v>0</v>
      </c>
      <c r="AK16" s="620">
        <f>SUM(AK11:AK15)</f>
        <v>0</v>
      </c>
      <c r="AL16" s="620" t="e">
        <f>SUM(AL11*$E$11,AL12*$E$12,AL13*$E$13,AL14*$E$14,AL15*$E$15)/$D$16</f>
        <v>#DIV/0!</v>
      </c>
      <c r="AM16" s="621"/>
      <c r="AN16" s="620">
        <f>MAX(AN11:AN15)</f>
        <v>0</v>
      </c>
      <c r="AO16" s="620">
        <f>SUM(AO11:AO15)</f>
        <v>0</v>
      </c>
      <c r="AP16" s="620" t="e">
        <f>SUM(AP11*$E$11,AP12*$E$12,AP13*$E$13,AP14*$E$14,AP15*$E$15)/$D$16</f>
        <v>#DIV/0!</v>
      </c>
      <c r="AQ16" s="621"/>
      <c r="AR16" s="620">
        <f>MAX(AR11:AR15)</f>
        <v>0</v>
      </c>
      <c r="AS16" s="620">
        <f>SUM(AS11:AS15)</f>
        <v>0</v>
      </c>
      <c r="AT16" s="620" t="e">
        <f>SUM(AT11*$E$11,AT12*$E$12,AT13*$E$13,AT14*$E$14,AT15*$E$15)/$D$16</f>
        <v>#DIV/0!</v>
      </c>
      <c r="AU16" s="621"/>
      <c r="AV16" s="620">
        <f>MAX(AV11:AV15)</f>
        <v>0</v>
      </c>
      <c r="AW16" s="622">
        <f>SUM(AW11:AW15)</f>
        <v>0</v>
      </c>
      <c r="AX16" s="620">
        <f>SUM(AX11:AX15)</f>
        <v>0</v>
      </c>
      <c r="AY16" s="616" t="e">
        <f t="shared" si="0"/>
        <v>#DIV/0!</v>
      </c>
    </row>
    <row r="17" spans="1:52" s="611" customFormat="1" ht="30.75" customHeight="1">
      <c r="A17" s="638">
        <v>7</v>
      </c>
      <c r="B17" s="623" t="s">
        <v>132</v>
      </c>
      <c r="C17" s="624"/>
      <c r="D17" s="624"/>
      <c r="E17" s="624"/>
      <c r="F17" s="624"/>
      <c r="G17" s="624"/>
      <c r="H17" s="624"/>
      <c r="I17" s="624"/>
      <c r="J17" s="624"/>
      <c r="K17" s="624"/>
      <c r="L17" s="624"/>
      <c r="M17" s="624"/>
      <c r="N17" s="624"/>
      <c r="O17" s="624"/>
      <c r="P17" s="624"/>
      <c r="Q17" s="624"/>
      <c r="R17" s="624"/>
      <c r="S17" s="624"/>
      <c r="T17" s="624"/>
      <c r="U17" s="624"/>
      <c r="V17" s="624"/>
      <c r="W17" s="624"/>
      <c r="X17" s="624"/>
      <c r="Y17" s="624"/>
      <c r="Z17" s="624"/>
      <c r="AA17" s="624"/>
      <c r="AB17" s="624"/>
      <c r="AC17" s="624"/>
      <c r="AD17" s="624"/>
      <c r="AE17" s="624"/>
      <c r="AF17" s="624"/>
      <c r="AG17" s="624"/>
      <c r="AH17" s="624"/>
      <c r="AI17" s="624"/>
      <c r="AJ17" s="624"/>
      <c r="AK17" s="624"/>
      <c r="AL17" s="624"/>
      <c r="AM17" s="624"/>
      <c r="AN17" s="624"/>
      <c r="AO17" s="624"/>
      <c r="AP17" s="624"/>
      <c r="AQ17" s="624"/>
      <c r="AR17" s="624"/>
      <c r="AS17" s="624"/>
      <c r="AT17" s="624"/>
      <c r="AU17" s="624"/>
      <c r="AV17" s="624"/>
      <c r="AW17" s="641"/>
      <c r="AX17" s="608"/>
      <c r="AY17" s="616" t="str">
        <f t="shared" si="0"/>
        <v/>
      </c>
    </row>
    <row r="18" spans="1:52" s="613" customFormat="1" ht="15.75" customHeight="1">
      <c r="A18" s="1044" t="s">
        <v>133</v>
      </c>
      <c r="B18" s="1045"/>
      <c r="C18" s="1045"/>
      <c r="D18" s="1045"/>
      <c r="E18" s="1045"/>
      <c r="F18" s="1045"/>
      <c r="G18" s="1045"/>
      <c r="H18" s="1045"/>
      <c r="I18" s="1045"/>
      <c r="J18" s="1045"/>
      <c r="K18" s="1045"/>
      <c r="L18" s="1045"/>
      <c r="M18" s="1045"/>
      <c r="N18" s="1045"/>
      <c r="O18" s="1045"/>
      <c r="P18" s="1045"/>
      <c r="Q18" s="1045"/>
      <c r="R18" s="1045"/>
      <c r="S18" s="1045"/>
      <c r="T18" s="1045"/>
      <c r="U18" s="1045"/>
      <c r="V18" s="1045"/>
      <c r="W18" s="1045"/>
      <c r="X18" s="1045"/>
      <c r="Y18" s="1045"/>
      <c r="Z18" s="1045"/>
      <c r="AA18" s="1045"/>
      <c r="AB18" s="1045"/>
      <c r="AC18" s="1045"/>
      <c r="AD18" s="1045"/>
      <c r="AE18" s="1045"/>
      <c r="AF18" s="1045"/>
      <c r="AG18" s="1045"/>
      <c r="AH18" s="1045"/>
      <c r="AI18" s="1045"/>
      <c r="AJ18" s="1045"/>
      <c r="AK18" s="1045"/>
      <c r="AL18" s="1045"/>
      <c r="AM18" s="1045"/>
      <c r="AN18" s="1045"/>
      <c r="AO18" s="1045"/>
      <c r="AP18" s="1045"/>
      <c r="AQ18" s="1045"/>
      <c r="AR18" s="1045"/>
      <c r="AS18" s="1045"/>
      <c r="AT18" s="1045"/>
      <c r="AU18" s="1045"/>
      <c r="AV18" s="1045"/>
      <c r="AW18" s="1045"/>
      <c r="AX18" s="1046"/>
      <c r="AY18" s="610"/>
      <c r="AZ18" s="611"/>
    </row>
    <row r="19" spans="1:52" s="611" customFormat="1" ht="31.2">
      <c r="A19" s="639">
        <v>8</v>
      </c>
      <c r="B19" s="614" t="s">
        <v>134</v>
      </c>
      <c r="C19" s="615"/>
      <c r="D19" s="615"/>
      <c r="E19" s="615"/>
      <c r="F19" s="615"/>
      <c r="G19" s="615"/>
      <c r="H19" s="615"/>
      <c r="I19" s="615"/>
      <c r="J19" s="615"/>
      <c r="K19" s="615"/>
      <c r="L19" s="615"/>
      <c r="M19" s="615"/>
      <c r="N19" s="615"/>
      <c r="O19" s="615"/>
      <c r="P19" s="615"/>
      <c r="Q19" s="615"/>
      <c r="R19" s="615"/>
      <c r="S19" s="615"/>
      <c r="T19" s="615"/>
      <c r="U19" s="615"/>
      <c r="V19" s="615"/>
      <c r="W19" s="615"/>
      <c r="X19" s="615"/>
      <c r="Y19" s="615"/>
      <c r="Z19" s="615"/>
      <c r="AA19" s="615"/>
      <c r="AB19" s="615"/>
      <c r="AC19" s="615"/>
      <c r="AD19" s="615"/>
      <c r="AE19" s="615"/>
      <c r="AF19" s="615"/>
      <c r="AG19" s="615"/>
      <c r="AH19" s="615"/>
      <c r="AI19" s="615"/>
      <c r="AJ19" s="615"/>
      <c r="AK19" s="615"/>
      <c r="AL19" s="615"/>
      <c r="AM19" s="615"/>
      <c r="AN19" s="615"/>
      <c r="AO19" s="615"/>
      <c r="AP19" s="615"/>
      <c r="AQ19" s="615"/>
      <c r="AR19" s="615"/>
      <c r="AS19" s="615"/>
      <c r="AT19" s="615"/>
      <c r="AU19" s="615"/>
      <c r="AV19" s="615"/>
      <c r="AW19" s="642"/>
      <c r="AX19" s="608"/>
      <c r="AY19" s="616" t="str">
        <f>IF(OR(D19&lt;E19,E19&lt;I19,E19&lt;M19,E19&lt;Q19,E19&lt;U19,E19&lt;Y19,E19&lt;AC19,E19&lt;AG19,E19&lt;AK19,E19&lt;AO19,E19&lt;AS19,E19&lt;AW19,E19&lt;AX19,F19&gt;H19,J19&gt;L19,N19&gt;P19,R19&gt;T19,V19&gt;X19,Z19&gt;AB19,AD19&gt;AF19,AH19&gt;AJ19,AL19&gt;AN19,AP19&gt;AR19,AT19&gt;AV19,G19&gt;E19,K19&gt;I19,O19&gt;M19,S19&gt;Q19,W19&gt;U19,AA19&gt;Y19,AE19&gt;AC19,AI19&gt;AG19,AM19&gt;AK19,AQ19&gt;AO19,AU19&gt;AS19,ABS(SUM(J19,N19,R19,V19,Z19,AD19,AH19,AL19,AP19,,AT19)-F19)&gt;0.1),"СТРОКА СОДЕРЖИТ ОШИБКИ!","")</f>
        <v/>
      </c>
    </row>
    <row r="20" spans="1:52" s="611" customFormat="1" ht="31.2">
      <c r="A20" s="617">
        <v>9</v>
      </c>
      <c r="B20" s="618" t="s">
        <v>135</v>
      </c>
      <c r="C20" s="608"/>
      <c r="D20" s="608"/>
      <c r="E20" s="608"/>
      <c r="F20" s="608"/>
      <c r="G20" s="608"/>
      <c r="H20" s="608"/>
      <c r="I20" s="608"/>
      <c r="J20" s="60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R20" s="608"/>
      <c r="AS20" s="608"/>
      <c r="AT20" s="608"/>
      <c r="AU20" s="608"/>
      <c r="AV20" s="608"/>
      <c r="AW20" s="635"/>
      <c r="AX20" s="608"/>
      <c r="AY20" s="616" t="str">
        <f t="shared" ref="AY20:AY24" si="1">IF(OR(D20&lt;E20,E20&lt;I20,E20&lt;M20,E20&lt;Q20,E20&lt;U20,E20&lt;Y20,E20&lt;AC20,E20&lt;AG20,E20&lt;AK20,E20&lt;AO20,E20&lt;AS20,E20&lt;AW20,E20&lt;AX20,F20&gt;H20,J20&gt;L20,N20&gt;P20,R20&gt;T20,V20&gt;X20,Z20&gt;AB20,AD20&gt;AF20,AH20&gt;AJ20,AL20&gt;AN20,AP20&gt;AR20,AT20&gt;AV20,G20&gt;E20,K20&gt;I20,O20&gt;M20,S20&gt;Q20,W20&gt;U20,AA20&gt;Y20,AE20&gt;AC20,AI20&gt;AG20,AM20&gt;AK20,AQ20&gt;AO20,AU20&gt;AS20,ABS(SUM(J20,N20,R20,V20,Z20,AD20,AH20,AL20,AP20,,AT20)-F20)&gt;0.1),"СТРОКА СОДЕРЖИТ ОШИБКИ!","")</f>
        <v/>
      </c>
    </row>
    <row r="21" spans="1:52" s="611" customFormat="1" ht="31.2">
      <c r="A21" s="617">
        <v>10</v>
      </c>
      <c r="B21" s="618" t="s">
        <v>136</v>
      </c>
      <c r="C21" s="608"/>
      <c r="D21" s="608"/>
      <c r="E21" s="608"/>
      <c r="F21" s="608"/>
      <c r="G21" s="608"/>
      <c r="H21" s="608"/>
      <c r="I21" s="608"/>
      <c r="J21" s="608"/>
      <c r="K21" s="608"/>
      <c r="L21" s="608"/>
      <c r="M21" s="608"/>
      <c r="N21" s="608"/>
      <c r="O21" s="608"/>
      <c r="P21" s="608"/>
      <c r="Q21" s="608"/>
      <c r="R21" s="608"/>
      <c r="S21" s="608"/>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R21" s="608"/>
      <c r="AS21" s="608"/>
      <c r="AT21" s="608"/>
      <c r="AU21" s="608"/>
      <c r="AV21" s="608"/>
      <c r="AW21" s="635"/>
      <c r="AX21" s="608"/>
      <c r="AY21" s="616" t="str">
        <f t="shared" si="1"/>
        <v/>
      </c>
    </row>
    <row r="22" spans="1:52" s="611" customFormat="1" ht="31.2">
      <c r="A22" s="617">
        <v>11</v>
      </c>
      <c r="B22" s="618" t="s">
        <v>137</v>
      </c>
      <c r="C22" s="608"/>
      <c r="D22" s="608"/>
      <c r="E22" s="608"/>
      <c r="F22" s="608"/>
      <c r="G22" s="608"/>
      <c r="H22" s="608"/>
      <c r="I22" s="608"/>
      <c r="J22" s="608"/>
      <c r="K22" s="608"/>
      <c r="L22" s="608"/>
      <c r="M22" s="608"/>
      <c r="N22" s="608"/>
      <c r="O22" s="608"/>
      <c r="P22" s="608"/>
      <c r="Q22" s="608"/>
      <c r="R22" s="608"/>
      <c r="S22" s="608"/>
      <c r="T22" s="608"/>
      <c r="U22" s="608"/>
      <c r="V22" s="608"/>
      <c r="W22" s="608"/>
      <c r="X22" s="608"/>
      <c r="Y22" s="608"/>
      <c r="Z22" s="608"/>
      <c r="AA22" s="608"/>
      <c r="AB22" s="608"/>
      <c r="AC22" s="608"/>
      <c r="AD22" s="608"/>
      <c r="AE22" s="608"/>
      <c r="AF22" s="608"/>
      <c r="AG22" s="608"/>
      <c r="AH22" s="608"/>
      <c r="AI22" s="608"/>
      <c r="AJ22" s="608"/>
      <c r="AK22" s="608"/>
      <c r="AL22" s="608"/>
      <c r="AM22" s="608"/>
      <c r="AN22" s="608"/>
      <c r="AO22" s="608"/>
      <c r="AP22" s="608"/>
      <c r="AQ22" s="608"/>
      <c r="AR22" s="608"/>
      <c r="AS22" s="608"/>
      <c r="AT22" s="608"/>
      <c r="AU22" s="608"/>
      <c r="AV22" s="608"/>
      <c r="AW22" s="635"/>
      <c r="AX22" s="608"/>
      <c r="AY22" s="616" t="str">
        <f t="shared" si="1"/>
        <v/>
      </c>
    </row>
    <row r="23" spans="1:52" s="611" customFormat="1">
      <c r="A23" s="617">
        <v>12</v>
      </c>
      <c r="B23" s="619" t="s">
        <v>131</v>
      </c>
      <c r="C23" s="620">
        <f>SUM(C19:C22)</f>
        <v>0</v>
      </c>
      <c r="D23" s="620">
        <f>SUM(D19:D22)</f>
        <v>0</v>
      </c>
      <c r="E23" s="620">
        <f>SUM(E19:E22)</f>
        <v>0</v>
      </c>
      <c r="F23" s="620" t="e">
        <f>SUM(F19*$E$19,F20*$E$20,F21*$E$21,F22*$E$22)/$D$23</f>
        <v>#DIV/0!</v>
      </c>
      <c r="G23" s="621"/>
      <c r="H23" s="620">
        <f>MAX(H19:H22)</f>
        <v>0</v>
      </c>
      <c r="I23" s="620">
        <f>SUM(I19:I22)</f>
        <v>0</v>
      </c>
      <c r="J23" s="620" t="e">
        <f>SUM(J19*$E$19,J20*$E$20,J21*$E$21,J22*$E$22)/$D$23</f>
        <v>#DIV/0!</v>
      </c>
      <c r="K23" s="621"/>
      <c r="L23" s="620">
        <f>MAX(L19:L22)</f>
        <v>0</v>
      </c>
      <c r="M23" s="620">
        <f>SUM(M19:M22)</f>
        <v>0</v>
      </c>
      <c r="N23" s="620" t="e">
        <f>SUM(N19*$E$19,N20*$E$20,N21*$E$21,N22*$E$22)/$D$23</f>
        <v>#DIV/0!</v>
      </c>
      <c r="O23" s="621"/>
      <c r="P23" s="620">
        <f>MAX(P19:P22)</f>
        <v>0</v>
      </c>
      <c r="Q23" s="620">
        <f>SUM(Q19:Q22)</f>
        <v>0</v>
      </c>
      <c r="R23" s="620" t="e">
        <f>SUM(R19*$E$19,R20*$E$20,R21*$E$21,R22*$E$22)/$D$23</f>
        <v>#DIV/0!</v>
      </c>
      <c r="S23" s="621"/>
      <c r="T23" s="620">
        <f>MAX(T19:T22)</f>
        <v>0</v>
      </c>
      <c r="U23" s="620">
        <f>SUM(U19:U22)</f>
        <v>0</v>
      </c>
      <c r="V23" s="620" t="e">
        <f>SUM(V19*$E$19,V20*$E$20,V21*$E$21,V22*$E$22)/$D$23</f>
        <v>#DIV/0!</v>
      </c>
      <c r="W23" s="621"/>
      <c r="X23" s="620">
        <f>MAX(X19:X22)</f>
        <v>0</v>
      </c>
      <c r="Y23" s="620">
        <f>SUM(Y19:Y22)</f>
        <v>0</v>
      </c>
      <c r="Z23" s="620" t="e">
        <f>SUM(Z19*$E$19,Z20*$E$20,Z21*$E$21,Z22*$E$22)/$D$23</f>
        <v>#DIV/0!</v>
      </c>
      <c r="AA23" s="621"/>
      <c r="AB23" s="620">
        <f>MAX(AB19:AB22)</f>
        <v>0</v>
      </c>
      <c r="AC23" s="620">
        <f>SUM(AC19:AC22)</f>
        <v>0</v>
      </c>
      <c r="AD23" s="620" t="e">
        <f>SUM(AD19*$E$19,AD20*$E$20,AD21*$E$21,AD22*$E$22)/$D$23</f>
        <v>#DIV/0!</v>
      </c>
      <c r="AE23" s="621"/>
      <c r="AF23" s="620">
        <f>MAX(AF19:AF22)</f>
        <v>0</v>
      </c>
      <c r="AG23" s="620">
        <f>SUM(AG19:AG22)</f>
        <v>0</v>
      </c>
      <c r="AH23" s="620" t="e">
        <f>SUM(AH19*$E$19,AH20*$E$20,AH21*$E$21,AH22*$E$22)/$D$23</f>
        <v>#DIV/0!</v>
      </c>
      <c r="AI23" s="621"/>
      <c r="AJ23" s="620">
        <f>MAX(AJ19:AJ22)</f>
        <v>0</v>
      </c>
      <c r="AK23" s="620">
        <f>SUM(AK19:AK22)</f>
        <v>0</v>
      </c>
      <c r="AL23" s="620" t="e">
        <f>SUM(AL19*$E$19,AL20*$E$20,AL21*$E$21,AL22*$E$22)/$D$23</f>
        <v>#DIV/0!</v>
      </c>
      <c r="AM23" s="621"/>
      <c r="AN23" s="620">
        <f>MAX(AN19:AN22)</f>
        <v>0</v>
      </c>
      <c r="AO23" s="620">
        <f>SUM(AO19:AO22)</f>
        <v>0</v>
      </c>
      <c r="AP23" s="620" t="e">
        <f>SUM(AP19*$E$19,AP20*$E$20,AP21*$E$21,AP22*$E$22)/$D$23</f>
        <v>#DIV/0!</v>
      </c>
      <c r="AQ23" s="621"/>
      <c r="AR23" s="620">
        <f>MAX(AR19:AR22)</f>
        <v>0</v>
      </c>
      <c r="AS23" s="620">
        <f>SUM(AS19:AS22)</f>
        <v>0</v>
      </c>
      <c r="AT23" s="620" t="e">
        <f>SUM(AT19*$E$19,AT20*$E$20,AT21*$E$21,AT22*$E$22)/$D$23</f>
        <v>#DIV/0!</v>
      </c>
      <c r="AU23" s="621"/>
      <c r="AV23" s="620">
        <f>MAX(AV19:AV22)</f>
        <v>0</v>
      </c>
      <c r="AW23" s="622">
        <f>SUM(AW19:AW22)</f>
        <v>0</v>
      </c>
      <c r="AX23" s="620">
        <f>SUM(AX19:AX22)</f>
        <v>0</v>
      </c>
      <c r="AY23" s="616" t="e">
        <f t="shared" si="1"/>
        <v>#DIV/0!</v>
      </c>
    </row>
    <row r="24" spans="1:52" s="611" customFormat="1" ht="30.75" customHeight="1">
      <c r="A24" s="617">
        <v>13</v>
      </c>
      <c r="B24" s="618" t="s">
        <v>132</v>
      </c>
      <c r="C24" s="608"/>
      <c r="D24" s="608"/>
      <c r="E24" s="608"/>
      <c r="F24" s="608"/>
      <c r="G24" s="608"/>
      <c r="H24" s="608"/>
      <c r="I24" s="608"/>
      <c r="J24" s="608"/>
      <c r="K24" s="608"/>
      <c r="L24" s="608"/>
      <c r="M24" s="608"/>
      <c r="N24" s="608"/>
      <c r="O24" s="608"/>
      <c r="P24" s="608"/>
      <c r="Q24" s="608"/>
      <c r="R24" s="608"/>
      <c r="S24" s="608"/>
      <c r="T24" s="608"/>
      <c r="U24" s="608"/>
      <c r="V24" s="608"/>
      <c r="W24" s="608"/>
      <c r="X24" s="608"/>
      <c r="Y24" s="608"/>
      <c r="Z24" s="608"/>
      <c r="AA24" s="608"/>
      <c r="AB24" s="608"/>
      <c r="AC24" s="608"/>
      <c r="AD24" s="608"/>
      <c r="AE24" s="608"/>
      <c r="AF24" s="608"/>
      <c r="AG24" s="608"/>
      <c r="AH24" s="608"/>
      <c r="AI24" s="608"/>
      <c r="AJ24" s="608"/>
      <c r="AK24" s="608"/>
      <c r="AL24" s="608"/>
      <c r="AM24" s="608"/>
      <c r="AN24" s="608"/>
      <c r="AO24" s="608"/>
      <c r="AP24" s="608"/>
      <c r="AQ24" s="608"/>
      <c r="AR24" s="608"/>
      <c r="AS24" s="608"/>
      <c r="AT24" s="608"/>
      <c r="AU24" s="608"/>
      <c r="AV24" s="608"/>
      <c r="AW24" s="635"/>
      <c r="AX24" s="608"/>
      <c r="AY24" s="616" t="str">
        <f t="shared" si="1"/>
        <v/>
      </c>
    </row>
    <row r="25" spans="1:52" s="611" customFormat="1" ht="17.25" customHeight="1">
      <c r="A25" s="625"/>
      <c r="B25" s="626"/>
      <c r="C25" s="627"/>
      <c r="D25" s="627"/>
      <c r="E25" s="627"/>
      <c r="F25" s="627"/>
      <c r="G25" s="627"/>
      <c r="H25" s="627"/>
      <c r="I25" s="627"/>
      <c r="J25" s="627"/>
      <c r="K25" s="627"/>
      <c r="L25" s="627"/>
      <c r="M25" s="627"/>
      <c r="N25" s="627"/>
      <c r="O25" s="627"/>
      <c r="P25" s="627"/>
      <c r="Q25" s="627"/>
      <c r="R25" s="627"/>
      <c r="S25" s="627"/>
      <c r="T25" s="627"/>
      <c r="U25" s="627"/>
      <c r="V25" s="627"/>
      <c r="W25" s="627"/>
      <c r="X25" s="627"/>
      <c r="Y25" s="627"/>
      <c r="Z25" s="627"/>
      <c r="AA25" s="627"/>
      <c r="AB25" s="627"/>
      <c r="AC25" s="627"/>
      <c r="AD25" s="627"/>
      <c r="AE25" s="627"/>
      <c r="AF25" s="627"/>
      <c r="AG25" s="627"/>
      <c r="AH25" s="627"/>
      <c r="AI25" s="627"/>
      <c r="AJ25" s="627"/>
      <c r="AK25" s="627"/>
      <c r="AL25" s="627"/>
      <c r="AM25" s="627"/>
      <c r="AN25" s="627"/>
      <c r="AO25" s="627"/>
      <c r="AP25" s="627"/>
      <c r="AQ25" s="627"/>
      <c r="AR25" s="627"/>
      <c r="AS25" s="627"/>
      <c r="AT25" s="627"/>
      <c r="AU25" s="627"/>
      <c r="AV25" s="627"/>
      <c r="AW25" s="627"/>
      <c r="AX25" s="627"/>
    </row>
    <row r="26" spans="1:52" s="602" customFormat="1" ht="15.75" customHeight="1">
      <c r="B26" s="1035" t="s">
        <v>110</v>
      </c>
      <c r="C26" s="1035"/>
      <c r="D26" s="1035"/>
      <c r="E26" s="1035"/>
      <c r="F26" s="1035"/>
      <c r="G26" s="1035"/>
      <c r="H26" s="1035"/>
      <c r="I26" s="1035"/>
      <c r="J26" s="1035"/>
      <c r="K26" s="1035"/>
      <c r="L26" s="1035"/>
      <c r="M26" s="1035"/>
      <c r="N26" s="1035"/>
      <c r="O26" s="1035"/>
      <c r="P26" s="1035"/>
      <c r="Q26" s="1035"/>
      <c r="R26" s="1035"/>
      <c r="S26" s="1035"/>
      <c r="T26" s="1035"/>
      <c r="U26" s="1035"/>
      <c r="V26" s="1035"/>
      <c r="W26" s="1035"/>
      <c r="X26" s="1035"/>
      <c r="Y26" s="1035"/>
      <c r="AY26" s="637"/>
      <c r="AZ26" s="637"/>
    </row>
    <row r="27" spans="1:52" s="602" customFormat="1" ht="18">
      <c r="B27" s="1035" t="s">
        <v>138</v>
      </c>
      <c r="C27" s="1035"/>
      <c r="D27" s="1035"/>
      <c r="E27" s="1035"/>
      <c r="F27" s="1035"/>
      <c r="G27" s="1035"/>
      <c r="H27" s="1035"/>
      <c r="I27" s="1035"/>
      <c r="J27" s="1035"/>
      <c r="K27" s="1035"/>
      <c r="L27" s="1035"/>
      <c r="M27" s="1035"/>
      <c r="N27" s="1035"/>
      <c r="O27" s="1035"/>
      <c r="P27" s="1035"/>
      <c r="Q27" s="1035"/>
      <c r="R27" s="1035"/>
      <c r="S27" s="1035"/>
      <c r="T27" s="1035"/>
      <c r="U27" s="1035"/>
      <c r="V27" s="1035"/>
      <c r="W27" s="1035"/>
      <c r="X27" s="1035"/>
      <c r="Y27" s="1035"/>
      <c r="AY27" s="637"/>
      <c r="AZ27" s="637"/>
    </row>
    <row r="28" spans="1:52" s="602" customFormat="1" ht="21" customHeight="1">
      <c r="B28" s="1034" t="s">
        <v>106</v>
      </c>
      <c r="C28" s="1034"/>
      <c r="D28" s="1034"/>
      <c r="E28" s="1034"/>
      <c r="F28" s="1034"/>
      <c r="G28" s="1034"/>
      <c r="H28" s="1034"/>
      <c r="I28" s="1034"/>
      <c r="J28" s="1034"/>
      <c r="K28" s="1034"/>
      <c r="L28" s="1034"/>
      <c r="M28" s="1034"/>
      <c r="N28" s="1034"/>
      <c r="O28" s="1034"/>
      <c r="P28" s="1034"/>
      <c r="Q28" s="1034"/>
      <c r="R28" s="1034"/>
      <c r="S28" s="1034"/>
      <c r="T28" s="1034"/>
      <c r="U28" s="1034"/>
      <c r="V28" s="1034"/>
      <c r="W28" s="1034"/>
      <c r="X28" s="1034"/>
      <c r="Y28" s="1034"/>
      <c r="Z28" s="1034"/>
      <c r="AA28" s="1034"/>
      <c r="AB28" s="1034"/>
      <c r="AC28" s="1034"/>
      <c r="AD28" s="1034"/>
      <c r="AE28" s="1034"/>
      <c r="AF28" s="1034"/>
      <c r="AG28" s="1034"/>
      <c r="AH28" s="1034"/>
      <c r="AI28" s="1034"/>
      <c r="AJ28" s="1034"/>
      <c r="AK28" s="1034"/>
      <c r="AL28" s="1034"/>
      <c r="AM28" s="1034"/>
      <c r="AN28" s="1034"/>
      <c r="AO28" s="1034"/>
      <c r="AP28" s="1034"/>
      <c r="AQ28" s="1034"/>
      <c r="AR28" s="1034"/>
      <c r="AS28" s="1034"/>
      <c r="AT28" s="1034"/>
      <c r="AU28" s="1034"/>
      <c r="AV28" s="1034"/>
      <c r="AW28" s="1034"/>
      <c r="AX28" s="1034"/>
      <c r="AY28" s="637"/>
      <c r="AZ28" s="637"/>
    </row>
    <row r="29" spans="1:52" s="605" customFormat="1" ht="16.5" customHeight="1">
      <c r="A29" s="1052" t="s">
        <v>1404</v>
      </c>
      <c r="B29" s="1052" t="s">
        <v>107</v>
      </c>
      <c r="C29" s="1056" t="s">
        <v>113</v>
      </c>
      <c r="D29" s="1056" t="s">
        <v>114</v>
      </c>
      <c r="E29" s="1059" t="s">
        <v>115</v>
      </c>
      <c r="F29" s="1060"/>
      <c r="G29" s="1060"/>
      <c r="H29" s="1061"/>
      <c r="I29" s="1049" t="s">
        <v>116</v>
      </c>
      <c r="J29" s="1050"/>
      <c r="K29" s="1050"/>
      <c r="L29" s="1050"/>
      <c r="M29" s="1050"/>
      <c r="N29" s="1050"/>
      <c r="O29" s="1050"/>
      <c r="P29" s="1050"/>
      <c r="Q29" s="1050"/>
      <c r="R29" s="1050"/>
      <c r="S29" s="1050"/>
      <c r="T29" s="1050"/>
      <c r="U29" s="1050"/>
      <c r="V29" s="1050"/>
      <c r="W29" s="1050"/>
      <c r="X29" s="1050"/>
      <c r="Y29" s="1050"/>
      <c r="Z29" s="1050"/>
      <c r="AA29" s="1050"/>
      <c r="AB29" s="1050"/>
      <c r="AC29" s="1050"/>
      <c r="AD29" s="1050"/>
      <c r="AE29" s="1050"/>
      <c r="AF29" s="1050"/>
      <c r="AG29" s="1050"/>
      <c r="AH29" s="1050"/>
      <c r="AI29" s="1050"/>
      <c r="AJ29" s="1050"/>
      <c r="AK29" s="1050"/>
      <c r="AL29" s="1050"/>
      <c r="AM29" s="1050"/>
      <c r="AN29" s="1050"/>
      <c r="AO29" s="1050"/>
      <c r="AP29" s="1050"/>
      <c r="AQ29" s="1050"/>
      <c r="AR29" s="1050"/>
      <c r="AS29" s="1050"/>
      <c r="AT29" s="1050"/>
      <c r="AU29" s="1050"/>
      <c r="AV29" s="1051"/>
      <c r="AW29" s="1026" t="s">
        <v>117</v>
      </c>
      <c r="AX29" s="1026" t="s">
        <v>1440</v>
      </c>
      <c r="AY29" s="1021" t="s">
        <v>1869</v>
      </c>
    </row>
    <row r="30" spans="1:52" s="605" customFormat="1" ht="33.75" customHeight="1">
      <c r="A30" s="1053"/>
      <c r="B30" s="1053"/>
      <c r="C30" s="1057"/>
      <c r="D30" s="1057"/>
      <c r="E30" s="1062"/>
      <c r="F30" s="1063"/>
      <c r="G30" s="1063"/>
      <c r="H30" s="1064"/>
      <c r="I30" s="1023" t="s">
        <v>1451</v>
      </c>
      <c r="J30" s="1031"/>
      <c r="K30" s="1024"/>
      <c r="L30" s="1025"/>
      <c r="M30" s="1023" t="s">
        <v>1439</v>
      </c>
      <c r="N30" s="1031"/>
      <c r="O30" s="1031"/>
      <c r="P30" s="1032"/>
      <c r="Q30" s="1023" t="s">
        <v>1438</v>
      </c>
      <c r="R30" s="1024"/>
      <c r="S30" s="1024"/>
      <c r="T30" s="1025"/>
      <c r="U30" s="1023" t="s">
        <v>1475</v>
      </c>
      <c r="V30" s="1024"/>
      <c r="W30" s="1024"/>
      <c r="X30" s="1025"/>
      <c r="Y30" s="1023" t="s">
        <v>1465</v>
      </c>
      <c r="Z30" s="1024"/>
      <c r="AA30" s="1024"/>
      <c r="AB30" s="1025"/>
      <c r="AC30" s="1023" t="s">
        <v>118</v>
      </c>
      <c r="AD30" s="1024"/>
      <c r="AE30" s="1024"/>
      <c r="AF30" s="1025"/>
      <c r="AG30" s="1023" t="s">
        <v>4655</v>
      </c>
      <c r="AH30" s="1024"/>
      <c r="AI30" s="1024"/>
      <c r="AJ30" s="1025"/>
      <c r="AK30" s="1023" t="s">
        <v>4656</v>
      </c>
      <c r="AL30" s="1024"/>
      <c r="AM30" s="1024"/>
      <c r="AN30" s="1025"/>
      <c r="AO30" s="1023" t="s">
        <v>1752</v>
      </c>
      <c r="AP30" s="1024"/>
      <c r="AQ30" s="1024"/>
      <c r="AR30" s="1025"/>
      <c r="AS30" s="1023" t="s">
        <v>119</v>
      </c>
      <c r="AT30" s="1031"/>
      <c r="AU30" s="1031"/>
      <c r="AV30" s="1032"/>
      <c r="AW30" s="1027"/>
      <c r="AX30" s="1029"/>
      <c r="AY30" s="1022"/>
    </row>
    <row r="31" spans="1:52" s="605" customFormat="1" ht="48.75" customHeight="1">
      <c r="A31" s="1053"/>
      <c r="B31" s="1053"/>
      <c r="C31" s="1057"/>
      <c r="D31" s="1057"/>
      <c r="E31" s="1023" t="s">
        <v>120</v>
      </c>
      <c r="F31" s="1025"/>
      <c r="G31" s="1023" t="s">
        <v>121</v>
      </c>
      <c r="H31" s="1025"/>
      <c r="I31" s="1023" t="s">
        <v>120</v>
      </c>
      <c r="J31" s="1025"/>
      <c r="K31" s="1023" t="s">
        <v>121</v>
      </c>
      <c r="L31" s="1025"/>
      <c r="M31" s="1023" t="s">
        <v>120</v>
      </c>
      <c r="N31" s="1025"/>
      <c r="O31" s="1023" t="s">
        <v>121</v>
      </c>
      <c r="P31" s="1025"/>
      <c r="Q31" s="1023" t="s">
        <v>120</v>
      </c>
      <c r="R31" s="1025"/>
      <c r="S31" s="1023" t="s">
        <v>121</v>
      </c>
      <c r="T31" s="1025"/>
      <c r="U31" s="1023" t="s">
        <v>120</v>
      </c>
      <c r="V31" s="1025"/>
      <c r="W31" s="1023" t="s">
        <v>121</v>
      </c>
      <c r="X31" s="1025"/>
      <c r="Y31" s="1023" t="s">
        <v>120</v>
      </c>
      <c r="Z31" s="1025"/>
      <c r="AA31" s="1023" t="s">
        <v>121</v>
      </c>
      <c r="AB31" s="1025"/>
      <c r="AC31" s="1023" t="s">
        <v>120</v>
      </c>
      <c r="AD31" s="1025"/>
      <c r="AE31" s="1023" t="s">
        <v>121</v>
      </c>
      <c r="AF31" s="1025"/>
      <c r="AG31" s="1023" t="s">
        <v>120</v>
      </c>
      <c r="AH31" s="1025"/>
      <c r="AI31" s="1023" t="s">
        <v>121</v>
      </c>
      <c r="AJ31" s="1025"/>
      <c r="AK31" s="1023" t="s">
        <v>120</v>
      </c>
      <c r="AL31" s="1025"/>
      <c r="AM31" s="1023" t="s">
        <v>121</v>
      </c>
      <c r="AN31" s="1025"/>
      <c r="AO31" s="1023" t="s">
        <v>120</v>
      </c>
      <c r="AP31" s="1025"/>
      <c r="AQ31" s="1023" t="s">
        <v>121</v>
      </c>
      <c r="AR31" s="1025"/>
      <c r="AS31" s="1023" t="s">
        <v>120</v>
      </c>
      <c r="AT31" s="1032"/>
      <c r="AU31" s="1023" t="s">
        <v>121</v>
      </c>
      <c r="AV31" s="1032"/>
      <c r="AW31" s="1028"/>
      <c r="AX31" s="1030"/>
      <c r="AY31" s="1022"/>
    </row>
    <row r="32" spans="1:52" s="605" customFormat="1" ht="87" customHeight="1">
      <c r="A32" s="1054"/>
      <c r="B32" s="1055"/>
      <c r="C32" s="1058"/>
      <c r="D32" s="1058"/>
      <c r="E32" s="607" t="s">
        <v>122</v>
      </c>
      <c r="F32" s="608" t="s">
        <v>123</v>
      </c>
      <c r="G32" s="607" t="s">
        <v>124</v>
      </c>
      <c r="H32" s="608" t="s">
        <v>123</v>
      </c>
      <c r="I32" s="607" t="s">
        <v>122</v>
      </c>
      <c r="J32" s="608" t="s">
        <v>123</v>
      </c>
      <c r="K32" s="607" t="s">
        <v>124</v>
      </c>
      <c r="L32" s="608" t="s">
        <v>123</v>
      </c>
      <c r="M32" s="607" t="s">
        <v>122</v>
      </c>
      <c r="N32" s="608" t="s">
        <v>123</v>
      </c>
      <c r="O32" s="607" t="s">
        <v>124</v>
      </c>
      <c r="P32" s="608" t="s">
        <v>123</v>
      </c>
      <c r="Q32" s="607" t="s">
        <v>122</v>
      </c>
      <c r="R32" s="608" t="s">
        <v>123</v>
      </c>
      <c r="S32" s="607" t="s">
        <v>124</v>
      </c>
      <c r="T32" s="608" t="s">
        <v>123</v>
      </c>
      <c r="U32" s="607" t="s">
        <v>122</v>
      </c>
      <c r="V32" s="608" t="s">
        <v>123</v>
      </c>
      <c r="W32" s="607" t="s">
        <v>124</v>
      </c>
      <c r="X32" s="608" t="s">
        <v>123</v>
      </c>
      <c r="Y32" s="607" t="s">
        <v>122</v>
      </c>
      <c r="Z32" s="608" t="s">
        <v>123</v>
      </c>
      <c r="AA32" s="607" t="s">
        <v>124</v>
      </c>
      <c r="AB32" s="608" t="s">
        <v>123</v>
      </c>
      <c r="AC32" s="607" t="s">
        <v>122</v>
      </c>
      <c r="AD32" s="608" t="s">
        <v>123</v>
      </c>
      <c r="AE32" s="607" t="s">
        <v>124</v>
      </c>
      <c r="AF32" s="608" t="s">
        <v>123</v>
      </c>
      <c r="AG32" s="607" t="s">
        <v>122</v>
      </c>
      <c r="AH32" s="608" t="s">
        <v>123</v>
      </c>
      <c r="AI32" s="607" t="s">
        <v>124</v>
      </c>
      <c r="AJ32" s="608" t="s">
        <v>123</v>
      </c>
      <c r="AK32" s="607" t="s">
        <v>122</v>
      </c>
      <c r="AL32" s="608" t="s">
        <v>123</v>
      </c>
      <c r="AM32" s="607" t="s">
        <v>124</v>
      </c>
      <c r="AN32" s="608" t="s">
        <v>123</v>
      </c>
      <c r="AO32" s="607" t="s">
        <v>122</v>
      </c>
      <c r="AP32" s="608" t="s">
        <v>123</v>
      </c>
      <c r="AQ32" s="607" t="s">
        <v>124</v>
      </c>
      <c r="AR32" s="608" t="s">
        <v>123</v>
      </c>
      <c r="AS32" s="607" t="s">
        <v>122</v>
      </c>
      <c r="AT32" s="608" t="s">
        <v>123</v>
      </c>
      <c r="AU32" s="607" t="s">
        <v>124</v>
      </c>
      <c r="AV32" s="608" t="s">
        <v>123</v>
      </c>
      <c r="AW32" s="607" t="s">
        <v>125</v>
      </c>
      <c r="AX32" s="607" t="s">
        <v>125</v>
      </c>
    </row>
    <row r="33" spans="1:51" s="630" customFormat="1" ht="45">
      <c r="A33" s="628"/>
      <c r="B33" s="628" t="s">
        <v>1907</v>
      </c>
      <c r="C33" s="628" t="s">
        <v>1908</v>
      </c>
      <c r="D33" s="628" t="s">
        <v>1909</v>
      </c>
      <c r="E33" s="607" t="s">
        <v>1910</v>
      </c>
      <c r="F33" s="607" t="s">
        <v>1911</v>
      </c>
      <c r="G33" s="607" t="s">
        <v>1912</v>
      </c>
      <c r="H33" s="607" t="s">
        <v>1913</v>
      </c>
      <c r="I33" s="607" t="s">
        <v>1914</v>
      </c>
      <c r="J33" s="607" t="s">
        <v>1915</v>
      </c>
      <c r="K33" s="607" t="s">
        <v>1916</v>
      </c>
      <c r="L33" s="607" t="s">
        <v>1917</v>
      </c>
      <c r="M33" s="607" t="s">
        <v>1918</v>
      </c>
      <c r="N33" s="607" t="s">
        <v>1919</v>
      </c>
      <c r="O33" s="607" t="s">
        <v>1920</v>
      </c>
      <c r="P33" s="607" t="s">
        <v>1921</v>
      </c>
      <c r="Q33" s="607" t="s">
        <v>1922</v>
      </c>
      <c r="R33" s="607" t="s">
        <v>1923</v>
      </c>
      <c r="S33" s="607" t="s">
        <v>1924</v>
      </c>
      <c r="T33" s="607" t="s">
        <v>1925</v>
      </c>
      <c r="U33" s="607" t="s">
        <v>1926</v>
      </c>
      <c r="V33" s="607" t="s">
        <v>1927</v>
      </c>
      <c r="W33" s="607" t="s">
        <v>1928</v>
      </c>
      <c r="X33" s="607" t="s">
        <v>1929</v>
      </c>
      <c r="Y33" s="607" t="s">
        <v>1930</v>
      </c>
      <c r="Z33" s="607" t="s">
        <v>1931</v>
      </c>
      <c r="AA33" s="607" t="s">
        <v>1932</v>
      </c>
      <c r="AB33" s="607" t="s">
        <v>1933</v>
      </c>
      <c r="AC33" s="607" t="s">
        <v>1934</v>
      </c>
      <c r="AD33" s="607" t="s">
        <v>1935</v>
      </c>
      <c r="AE33" s="607" t="s">
        <v>1936</v>
      </c>
      <c r="AF33" s="607" t="s">
        <v>1937</v>
      </c>
      <c r="AG33" s="607" t="s">
        <v>1934</v>
      </c>
      <c r="AH33" s="607" t="s">
        <v>1935</v>
      </c>
      <c r="AI33" s="607" t="s">
        <v>1936</v>
      </c>
      <c r="AJ33" s="607" t="s">
        <v>1937</v>
      </c>
      <c r="AK33" s="607" t="s">
        <v>1934</v>
      </c>
      <c r="AL33" s="607" t="s">
        <v>1935</v>
      </c>
      <c r="AM33" s="607" t="s">
        <v>1936</v>
      </c>
      <c r="AN33" s="607" t="s">
        <v>1937</v>
      </c>
      <c r="AO33" s="607" t="s">
        <v>1934</v>
      </c>
      <c r="AP33" s="607" t="s">
        <v>1935</v>
      </c>
      <c r="AQ33" s="607" t="s">
        <v>1936</v>
      </c>
      <c r="AR33" s="607" t="s">
        <v>1937</v>
      </c>
      <c r="AS33" s="607" t="s">
        <v>1938</v>
      </c>
      <c r="AT33" s="607" t="s">
        <v>1939</v>
      </c>
      <c r="AU33" s="607" t="s">
        <v>1940</v>
      </c>
      <c r="AV33" s="607" t="s">
        <v>1941</v>
      </c>
      <c r="AW33" s="607" t="s">
        <v>1942</v>
      </c>
      <c r="AX33" s="607" t="s">
        <v>1943</v>
      </c>
      <c r="AY33" s="629"/>
    </row>
    <row r="34" spans="1:51" s="611" customFormat="1" ht="31.2">
      <c r="A34" s="639">
        <v>1</v>
      </c>
      <c r="B34" s="614" t="s">
        <v>134</v>
      </c>
      <c r="C34" s="615"/>
      <c r="D34" s="615"/>
      <c r="E34" s="615"/>
      <c r="F34" s="615"/>
      <c r="G34" s="615"/>
      <c r="H34" s="615"/>
      <c r="I34" s="615"/>
      <c r="J34" s="615"/>
      <c r="K34" s="615"/>
      <c r="L34" s="615"/>
      <c r="M34" s="615"/>
      <c r="N34" s="615"/>
      <c r="O34" s="615"/>
      <c r="P34" s="615"/>
      <c r="Q34" s="615"/>
      <c r="R34" s="615"/>
      <c r="S34" s="615"/>
      <c r="T34" s="615"/>
      <c r="U34" s="615"/>
      <c r="V34" s="615"/>
      <c r="W34" s="615"/>
      <c r="X34" s="615"/>
      <c r="Y34" s="615"/>
      <c r="Z34" s="615"/>
      <c r="AA34" s="615"/>
      <c r="AB34" s="615"/>
      <c r="AC34" s="615"/>
      <c r="AD34" s="615"/>
      <c r="AE34" s="615"/>
      <c r="AF34" s="615"/>
      <c r="AG34" s="615"/>
      <c r="AH34" s="615"/>
      <c r="AI34" s="615"/>
      <c r="AJ34" s="615"/>
      <c r="AK34" s="615"/>
      <c r="AL34" s="615"/>
      <c r="AM34" s="615"/>
      <c r="AN34" s="615"/>
      <c r="AO34" s="615"/>
      <c r="AP34" s="615"/>
      <c r="AQ34" s="615"/>
      <c r="AR34" s="615"/>
      <c r="AS34" s="615"/>
      <c r="AT34" s="615"/>
      <c r="AU34" s="615"/>
      <c r="AV34" s="615"/>
      <c r="AW34" s="642"/>
      <c r="AX34" s="615"/>
      <c r="AY34" s="616" t="str">
        <f>IF(OR(D34&lt;E34,E34&lt;I34,E34&lt;M34,E34&lt;Q34,E34&lt;U34,E34&lt;Y34,E34&lt;AC34,E34&lt;AG34,E34&lt;AK34,E34&lt;AO34,E34&lt;AS34,E34&lt;AW34,E34&lt;AX34,F34&gt;H34,J34&gt;L34,N34&gt;P34,R34&gt;T34,V34&gt;X34,Z34&gt;AB34,AD34&gt;AF34,AH34&gt;AJ34,AL34&gt;AN34,AP34&gt;AR34,AT34&gt;AV34,G34&gt;E34,K34&gt;I34,O34&gt;M34,S34&gt;Q34,W34&gt;U34,AA34&gt;Y34,AE34&gt;AC34,AI34&gt;AG34,AM34&gt;AK34,AQ34&gt;AO34,AU34&gt;AS34,ABS(SUM(J34,N34,R34,V34,Z34,AD34,AH34,AL34,AP34,,AT34)-F34)&gt;0.1),"СТРОКА СОДЕРЖИТ ОШИБКИ!","")</f>
        <v/>
      </c>
    </row>
    <row r="35" spans="1:51" s="611" customFormat="1" ht="31.2">
      <c r="A35" s="617">
        <v>2</v>
      </c>
      <c r="B35" s="618" t="s">
        <v>135</v>
      </c>
      <c r="C35" s="608"/>
      <c r="D35" s="608"/>
      <c r="E35" s="608"/>
      <c r="F35" s="608"/>
      <c r="G35" s="608"/>
      <c r="H35" s="608"/>
      <c r="I35" s="608"/>
      <c r="J35" s="608"/>
      <c r="K35" s="608"/>
      <c r="L35" s="608"/>
      <c r="M35" s="608"/>
      <c r="N35" s="608"/>
      <c r="O35" s="608"/>
      <c r="P35" s="608"/>
      <c r="Q35" s="608"/>
      <c r="R35" s="608"/>
      <c r="S35" s="608"/>
      <c r="T35" s="608"/>
      <c r="U35" s="608"/>
      <c r="V35" s="608"/>
      <c r="W35" s="608"/>
      <c r="X35" s="608"/>
      <c r="Y35" s="608"/>
      <c r="Z35" s="608"/>
      <c r="AA35" s="608"/>
      <c r="AB35" s="608"/>
      <c r="AC35" s="608"/>
      <c r="AD35" s="608"/>
      <c r="AE35" s="608"/>
      <c r="AF35" s="608"/>
      <c r="AG35" s="608"/>
      <c r="AH35" s="608"/>
      <c r="AI35" s="608"/>
      <c r="AJ35" s="608"/>
      <c r="AK35" s="608"/>
      <c r="AL35" s="608"/>
      <c r="AM35" s="608"/>
      <c r="AN35" s="608"/>
      <c r="AO35" s="608"/>
      <c r="AP35" s="608"/>
      <c r="AQ35" s="608"/>
      <c r="AR35" s="608"/>
      <c r="AS35" s="608"/>
      <c r="AT35" s="608"/>
      <c r="AU35" s="608"/>
      <c r="AV35" s="608"/>
      <c r="AW35" s="635"/>
      <c r="AX35" s="608"/>
      <c r="AY35" s="616" t="str">
        <f t="shared" ref="AY35:AY39" si="2">IF(OR(D35&lt;E35,E35&lt;I35,E35&lt;M35,E35&lt;Q35,E35&lt;U35,E35&lt;Y35,E35&lt;AC35,E35&lt;AG35,E35&lt;AK35,E35&lt;AO35,E35&lt;AS35,E35&lt;AW35,E35&lt;AX35,F35&gt;H35,J35&gt;L35,N35&gt;P35,R35&gt;T35,V35&gt;X35,Z35&gt;AB35,AD35&gt;AF35,AH35&gt;AJ35,AL35&gt;AN35,AP35&gt;AR35,AT35&gt;AV35,G35&gt;E35,K35&gt;I35,O35&gt;M35,S35&gt;Q35,W35&gt;U35,AA35&gt;Y35,AE35&gt;AC35,AI35&gt;AG35,AM35&gt;AK35,AQ35&gt;AO35,AU35&gt;AS35,ABS(SUM(J35,N35,R35,V35,Z35,AD35,AH35,AL35,AP35,,AT35)-F35)&gt;0.1),"СТРОКА СОДЕРЖИТ ОШИБКИ!","")</f>
        <v/>
      </c>
    </row>
    <row r="36" spans="1:51" s="611" customFormat="1" ht="23.25" customHeight="1">
      <c r="A36" s="617">
        <v>3</v>
      </c>
      <c r="B36" s="618" t="s">
        <v>136</v>
      </c>
      <c r="C36" s="608"/>
      <c r="D36" s="608"/>
      <c r="E36" s="608"/>
      <c r="F36" s="608"/>
      <c r="G36" s="608"/>
      <c r="H36" s="608"/>
      <c r="I36" s="608"/>
      <c r="J36" s="608"/>
      <c r="K36" s="608"/>
      <c r="L36" s="608"/>
      <c r="M36" s="608"/>
      <c r="N36" s="608"/>
      <c r="O36" s="608"/>
      <c r="P36" s="608"/>
      <c r="Q36" s="608"/>
      <c r="R36" s="608"/>
      <c r="S36" s="608"/>
      <c r="T36" s="608"/>
      <c r="U36" s="608"/>
      <c r="V36" s="608"/>
      <c r="W36" s="608"/>
      <c r="X36" s="608"/>
      <c r="Y36" s="608"/>
      <c r="Z36" s="608"/>
      <c r="AA36" s="608"/>
      <c r="AB36" s="608"/>
      <c r="AC36" s="608"/>
      <c r="AD36" s="608"/>
      <c r="AE36" s="608"/>
      <c r="AF36" s="608"/>
      <c r="AG36" s="608"/>
      <c r="AH36" s="608"/>
      <c r="AI36" s="608"/>
      <c r="AJ36" s="608"/>
      <c r="AK36" s="608"/>
      <c r="AL36" s="608"/>
      <c r="AM36" s="608"/>
      <c r="AN36" s="608"/>
      <c r="AO36" s="608"/>
      <c r="AP36" s="608"/>
      <c r="AQ36" s="608"/>
      <c r="AR36" s="608"/>
      <c r="AS36" s="608"/>
      <c r="AT36" s="608"/>
      <c r="AU36" s="608"/>
      <c r="AV36" s="608"/>
      <c r="AW36" s="635"/>
      <c r="AX36" s="608"/>
      <c r="AY36" s="616" t="str">
        <f t="shared" si="2"/>
        <v/>
      </c>
    </row>
    <row r="37" spans="1:51" s="611" customFormat="1" ht="31.2">
      <c r="A37" s="617">
        <v>4</v>
      </c>
      <c r="B37" s="618" t="s">
        <v>137</v>
      </c>
      <c r="C37" s="608"/>
      <c r="D37" s="608"/>
      <c r="E37" s="608"/>
      <c r="F37" s="608"/>
      <c r="G37" s="608"/>
      <c r="H37" s="608"/>
      <c r="I37" s="608"/>
      <c r="J37" s="608"/>
      <c r="K37" s="608"/>
      <c r="L37" s="608"/>
      <c r="M37" s="608"/>
      <c r="N37" s="608"/>
      <c r="O37" s="608"/>
      <c r="P37" s="608"/>
      <c r="Q37" s="608"/>
      <c r="R37" s="608"/>
      <c r="S37" s="608"/>
      <c r="T37" s="608"/>
      <c r="U37" s="608"/>
      <c r="V37" s="608"/>
      <c r="W37" s="608"/>
      <c r="X37" s="608"/>
      <c r="Y37" s="608"/>
      <c r="Z37" s="608"/>
      <c r="AA37" s="608"/>
      <c r="AB37" s="608"/>
      <c r="AC37" s="608"/>
      <c r="AD37" s="608"/>
      <c r="AE37" s="608"/>
      <c r="AF37" s="608"/>
      <c r="AG37" s="608"/>
      <c r="AH37" s="608"/>
      <c r="AI37" s="608"/>
      <c r="AJ37" s="608"/>
      <c r="AK37" s="608"/>
      <c r="AL37" s="608"/>
      <c r="AM37" s="608"/>
      <c r="AN37" s="608"/>
      <c r="AO37" s="608"/>
      <c r="AP37" s="608"/>
      <c r="AQ37" s="608"/>
      <c r="AR37" s="608"/>
      <c r="AS37" s="608"/>
      <c r="AT37" s="608"/>
      <c r="AU37" s="608"/>
      <c r="AV37" s="608"/>
      <c r="AW37" s="635"/>
      <c r="AX37" s="608"/>
      <c r="AY37" s="616" t="str">
        <f t="shared" si="2"/>
        <v/>
      </c>
    </row>
    <row r="38" spans="1:51" s="611" customFormat="1" ht="21" customHeight="1">
      <c r="A38" s="617">
        <v>5</v>
      </c>
      <c r="B38" s="619" t="s">
        <v>131</v>
      </c>
      <c r="C38" s="620">
        <f>SUM(C34:C37)</f>
        <v>0</v>
      </c>
      <c r="D38" s="620">
        <f>SUM(D34:D37)</f>
        <v>0</v>
      </c>
      <c r="E38" s="620">
        <f>SUM(E34:E37)</f>
        <v>0</v>
      </c>
      <c r="F38" s="620" t="e">
        <f>SUM(F34*$E$34,F35*$E$35,F36*$E$36,F37*$E$37)/$D$38</f>
        <v>#DIV/0!</v>
      </c>
      <c r="G38" s="621"/>
      <c r="H38" s="620">
        <f>MAX(H34:H37)</f>
        <v>0</v>
      </c>
      <c r="I38" s="620">
        <f>SUM(I34:I37)</f>
        <v>0</v>
      </c>
      <c r="J38" s="620" t="e">
        <f>SUM(J34*$E$34,J35*$E$35,J36*$E$36,J37*$E$37)/$D$38</f>
        <v>#DIV/0!</v>
      </c>
      <c r="K38" s="621"/>
      <c r="L38" s="620">
        <f>MAX(L34:L37)</f>
        <v>0</v>
      </c>
      <c r="M38" s="620">
        <f>SUM(M34:M37)</f>
        <v>0</v>
      </c>
      <c r="N38" s="620" t="e">
        <f>SUM(N34*$E$34,N35*$E$35,N36*$E$36,N37*$E$37)/$D$38</f>
        <v>#DIV/0!</v>
      </c>
      <c r="O38" s="621"/>
      <c r="P38" s="620">
        <f>MAX(P34:P37)</f>
        <v>0</v>
      </c>
      <c r="Q38" s="620">
        <f>SUM(Q34:Q37)</f>
        <v>0</v>
      </c>
      <c r="R38" s="620" t="e">
        <f>SUM(R34*$E$34,R35*$E$35,R36*$E$36,R37*$E$37)/$D$38</f>
        <v>#DIV/0!</v>
      </c>
      <c r="S38" s="621"/>
      <c r="T38" s="620">
        <f>MAX(T34:T37)</f>
        <v>0</v>
      </c>
      <c r="U38" s="620">
        <f>SUM(U34:U37)</f>
        <v>0</v>
      </c>
      <c r="V38" s="620" t="e">
        <f>SUM(V34*$E$34,V35*$E$35,V36*$E$36,V37*$E$37)/$D$38</f>
        <v>#DIV/0!</v>
      </c>
      <c r="W38" s="621"/>
      <c r="X38" s="620">
        <f>MAX(X34:X37)</f>
        <v>0</v>
      </c>
      <c r="Y38" s="620">
        <f>SUM(Y34:Y37)</f>
        <v>0</v>
      </c>
      <c r="Z38" s="620" t="e">
        <f>SUM(Z34*$E$34,Z35*$E$35,Z36*$E$36,Z37*$E$37)/$D$38</f>
        <v>#DIV/0!</v>
      </c>
      <c r="AA38" s="621"/>
      <c r="AB38" s="620">
        <f>MAX(AB34:AB37)</f>
        <v>0</v>
      </c>
      <c r="AC38" s="620">
        <f>SUM(AC34:AC37)</f>
        <v>0</v>
      </c>
      <c r="AD38" s="620" t="e">
        <f>SUM(AD34*$E$34,AD35*$E$35,AD36*$E$36,AD37*$E$37)/$D$38</f>
        <v>#DIV/0!</v>
      </c>
      <c r="AE38" s="621"/>
      <c r="AF38" s="620">
        <f>MAX(AF34:AF37)</f>
        <v>0</v>
      </c>
      <c r="AG38" s="620">
        <f>SUM(AG34:AG37)</f>
        <v>0</v>
      </c>
      <c r="AH38" s="620" t="e">
        <f>SUM(AH34*$E$34,AH35*$E$35,AH36*$E$36,AH37*$E$37)/$D$38</f>
        <v>#DIV/0!</v>
      </c>
      <c r="AI38" s="621"/>
      <c r="AJ38" s="620">
        <f>MAX(AJ34:AJ37)</f>
        <v>0</v>
      </c>
      <c r="AK38" s="620">
        <f>SUM(AK34:AK37)</f>
        <v>0</v>
      </c>
      <c r="AL38" s="620" t="e">
        <f>SUM(AL34*$E$34,AL35*$E$35,AL36*$E$36,AL37*$E$37)/$D$38</f>
        <v>#DIV/0!</v>
      </c>
      <c r="AM38" s="621"/>
      <c r="AN38" s="620">
        <f>MAX(AN34:AN37)</f>
        <v>0</v>
      </c>
      <c r="AO38" s="620">
        <f>SUM(AO34:AO37)</f>
        <v>0</v>
      </c>
      <c r="AP38" s="620" t="e">
        <f>SUM(AP34*$E$34,AP35*$E$35,AP36*$E$36,AP37*$E$37)/$D$38</f>
        <v>#DIV/0!</v>
      </c>
      <c r="AQ38" s="621"/>
      <c r="AR38" s="620">
        <f>MAX(AR34:AR37)</f>
        <v>0</v>
      </c>
      <c r="AS38" s="620">
        <f>SUM(AS34:AS37)</f>
        <v>0</v>
      </c>
      <c r="AT38" s="620" t="e">
        <f>SUM(AT34*$E$34,AT35*$E$35,AT36*$E$36,AT37*$E$37)/$D$38</f>
        <v>#DIV/0!</v>
      </c>
      <c r="AU38" s="621"/>
      <c r="AV38" s="620">
        <f>MAX(AV34:AV37)</f>
        <v>0</v>
      </c>
      <c r="AW38" s="622">
        <f>SUM(AW34:AW37)</f>
        <v>0</v>
      </c>
      <c r="AX38" s="620">
        <f>SUM(AX34:AX37)</f>
        <v>0</v>
      </c>
      <c r="AY38" s="616" t="e">
        <f t="shared" si="2"/>
        <v>#DIV/0!</v>
      </c>
    </row>
    <row r="39" spans="1:51" s="611" customFormat="1" ht="50.25" customHeight="1">
      <c r="A39" s="617">
        <v>6</v>
      </c>
      <c r="B39" s="618" t="s">
        <v>132</v>
      </c>
      <c r="C39" s="608"/>
      <c r="D39" s="608"/>
      <c r="E39" s="608"/>
      <c r="F39" s="608"/>
      <c r="G39" s="608"/>
      <c r="H39" s="608"/>
      <c r="I39" s="608"/>
      <c r="J39" s="608"/>
      <c r="K39" s="608"/>
      <c r="L39" s="608"/>
      <c r="M39" s="608"/>
      <c r="N39" s="608"/>
      <c r="O39" s="608"/>
      <c r="P39" s="608"/>
      <c r="Q39" s="608"/>
      <c r="R39" s="608"/>
      <c r="S39" s="608"/>
      <c r="T39" s="608"/>
      <c r="U39" s="608"/>
      <c r="V39" s="608"/>
      <c r="W39" s="608"/>
      <c r="X39" s="608"/>
      <c r="Y39" s="608"/>
      <c r="Z39" s="608"/>
      <c r="AA39" s="608"/>
      <c r="AB39" s="608"/>
      <c r="AC39" s="608"/>
      <c r="AD39" s="608"/>
      <c r="AE39" s="608"/>
      <c r="AF39" s="608"/>
      <c r="AG39" s="608"/>
      <c r="AH39" s="608"/>
      <c r="AI39" s="608"/>
      <c r="AJ39" s="608"/>
      <c r="AK39" s="608"/>
      <c r="AL39" s="608"/>
      <c r="AM39" s="608"/>
      <c r="AN39" s="608"/>
      <c r="AO39" s="608"/>
      <c r="AP39" s="608"/>
      <c r="AQ39" s="608"/>
      <c r="AR39" s="608"/>
      <c r="AS39" s="608"/>
      <c r="AT39" s="608"/>
      <c r="AU39" s="608"/>
      <c r="AV39" s="608"/>
      <c r="AW39" s="635"/>
      <c r="AX39" s="608"/>
      <c r="AY39" s="616" t="str">
        <f t="shared" si="2"/>
        <v/>
      </c>
    </row>
    <row r="40" spans="1:51" s="611" customFormat="1" ht="10.5" customHeight="1">
      <c r="A40" s="625"/>
      <c r="B40" s="626"/>
      <c r="C40" s="627"/>
      <c r="D40" s="627"/>
      <c r="E40" s="627"/>
      <c r="F40" s="627"/>
      <c r="G40" s="627"/>
      <c r="H40" s="627"/>
      <c r="I40" s="627"/>
      <c r="J40" s="627"/>
      <c r="K40" s="627"/>
      <c r="L40" s="627"/>
      <c r="M40" s="627"/>
      <c r="N40" s="627"/>
      <c r="O40" s="627"/>
      <c r="P40" s="627"/>
      <c r="Q40" s="627"/>
      <c r="R40" s="627"/>
      <c r="S40" s="627"/>
      <c r="T40" s="627"/>
      <c r="U40" s="627"/>
      <c r="V40" s="627"/>
      <c r="W40" s="627"/>
      <c r="X40" s="627"/>
      <c r="Y40" s="627"/>
      <c r="Z40" s="627"/>
      <c r="AA40" s="627"/>
      <c r="AB40" s="627"/>
      <c r="AC40" s="627"/>
      <c r="AD40" s="627"/>
      <c r="AE40" s="627"/>
      <c r="AF40" s="627"/>
      <c r="AG40" s="627"/>
      <c r="AH40" s="627"/>
      <c r="AI40" s="627"/>
      <c r="AJ40" s="627"/>
      <c r="AK40" s="627"/>
      <c r="AL40" s="627"/>
      <c r="AM40" s="627"/>
      <c r="AN40" s="627"/>
      <c r="AO40" s="627"/>
      <c r="AP40" s="627"/>
      <c r="AQ40" s="627"/>
      <c r="AR40" s="627"/>
      <c r="AS40" s="627"/>
      <c r="AT40" s="627"/>
      <c r="AU40" s="627"/>
      <c r="AV40" s="627"/>
      <c r="AW40" s="627"/>
      <c r="AX40" s="627"/>
    </row>
    <row r="41" spans="1:51">
      <c r="B41" s="631" t="s">
        <v>139</v>
      </c>
    </row>
    <row r="42" spans="1:51">
      <c r="B42" s="631" t="s">
        <v>140</v>
      </c>
    </row>
    <row r="43" spans="1:51">
      <c r="B43" s="631" t="s">
        <v>141</v>
      </c>
    </row>
    <row r="44" spans="1:51" ht="21" customHeight="1">
      <c r="B44" s="631"/>
    </row>
    <row r="45" spans="1:51" s="632" customFormat="1">
      <c r="B45" s="1047" t="s">
        <v>142</v>
      </c>
      <c r="C45" s="1048"/>
      <c r="D45" s="1048"/>
      <c r="E45" s="1048"/>
      <c r="F45" s="1048"/>
      <c r="G45" s="1048"/>
      <c r="H45" s="1048"/>
      <c r="I45" s="1048"/>
      <c r="J45" s="1048"/>
      <c r="K45" s="1048"/>
      <c r="L45" s="1048"/>
      <c r="M45" s="1048"/>
      <c r="N45" s="1048"/>
      <c r="O45" s="1048"/>
      <c r="P45" s="1048"/>
      <c r="Q45" s="1048"/>
      <c r="R45" s="1048"/>
    </row>
    <row r="46" spans="1:51" s="632" customFormat="1">
      <c r="B46" s="1047" t="s">
        <v>143</v>
      </c>
      <c r="C46" s="1048"/>
      <c r="D46" s="1048"/>
      <c r="E46" s="1048"/>
      <c r="F46" s="1048"/>
      <c r="G46" s="1048"/>
      <c r="H46" s="1048"/>
      <c r="I46" s="1048"/>
      <c r="J46" s="1048"/>
      <c r="K46" s="1048"/>
      <c r="L46" s="1048"/>
      <c r="M46" s="1048"/>
      <c r="N46" s="1048"/>
      <c r="O46" s="1048"/>
      <c r="P46" s="1048"/>
      <c r="Q46" s="1048"/>
      <c r="R46" s="1048"/>
    </row>
    <row r="47" spans="1:51" s="633" customFormat="1">
      <c r="B47" s="634"/>
      <c r="C47" s="611"/>
      <c r="D47" s="611"/>
      <c r="E47" s="611"/>
      <c r="F47" s="611"/>
    </row>
    <row r="48" spans="1:51" s="633" customFormat="1">
      <c r="B48" s="634" t="s">
        <v>1401</v>
      </c>
      <c r="C48" s="611"/>
      <c r="D48" s="611"/>
      <c r="E48" s="611"/>
      <c r="F48" s="611"/>
    </row>
    <row r="49" spans="2:6" s="633" customFormat="1" ht="21" customHeight="1">
      <c r="B49" s="634" t="s">
        <v>1402</v>
      </c>
      <c r="C49" s="611"/>
      <c r="D49" s="611"/>
      <c r="E49" s="611"/>
      <c r="F49" s="611"/>
    </row>
    <row r="55" spans="2:6">
      <c r="B55" s="598"/>
    </row>
    <row r="56" spans="2:6">
      <c r="B56" s="598"/>
    </row>
    <row r="57" spans="2:6">
      <c r="B57" s="598"/>
    </row>
    <row r="58" spans="2:6">
      <c r="B58" s="598"/>
    </row>
    <row r="59" spans="2:6">
      <c r="B59" s="598"/>
    </row>
    <row r="60" spans="2:6">
      <c r="B60" s="598"/>
    </row>
    <row r="61" spans="2:6">
      <c r="B61" s="598"/>
    </row>
    <row r="62" spans="2:6">
      <c r="B62" s="598"/>
    </row>
    <row r="63" spans="2:6">
      <c r="B63" s="598"/>
    </row>
    <row r="64" spans="2:6">
      <c r="B64" s="598"/>
    </row>
    <row r="65" spans="2:2">
      <c r="B65" s="598"/>
    </row>
    <row r="66" spans="2:2">
      <c r="B66" s="598"/>
    </row>
    <row r="67" spans="2:2">
      <c r="B67" s="598"/>
    </row>
    <row r="68" spans="2:2">
      <c r="B68" s="598"/>
    </row>
    <row r="69" spans="2:2">
      <c r="B69" s="598"/>
    </row>
  </sheetData>
  <sheetProtection sheet="1" formatCells="0" formatColumns="0" formatRows="0"/>
  <mergeCells count="93">
    <mergeCell ref="Y6:AB6"/>
    <mergeCell ref="AC6:AF6"/>
    <mergeCell ref="S1:X1"/>
    <mergeCell ref="B2:W2"/>
    <mergeCell ref="A3:W3"/>
    <mergeCell ref="A4:X4"/>
    <mergeCell ref="A5:A8"/>
    <mergeCell ref="B5:B8"/>
    <mergeCell ref="C5:C8"/>
    <mergeCell ref="D5:D8"/>
    <mergeCell ref="E5:H6"/>
    <mergeCell ref="I6:L6"/>
    <mergeCell ref="M6:P6"/>
    <mergeCell ref="Q6:T6"/>
    <mergeCell ref="U6:X6"/>
    <mergeCell ref="I5:AV5"/>
    <mergeCell ref="I31:J31"/>
    <mergeCell ref="K31:L31"/>
    <mergeCell ref="M31:N31"/>
    <mergeCell ref="W31:X31"/>
    <mergeCell ref="Y31:Z31"/>
    <mergeCell ref="O31:P31"/>
    <mergeCell ref="A29:A32"/>
    <mergeCell ref="B29:B32"/>
    <mergeCell ref="C29:C32"/>
    <mergeCell ref="D29:D32"/>
    <mergeCell ref="E29:H30"/>
    <mergeCell ref="E31:F31"/>
    <mergeCell ref="G31:H31"/>
    <mergeCell ref="AG6:AJ6"/>
    <mergeCell ref="B45:R45"/>
    <mergeCell ref="B46:R46"/>
    <mergeCell ref="S31:T31"/>
    <mergeCell ref="U31:V31"/>
    <mergeCell ref="I29:AV29"/>
    <mergeCell ref="AG30:AJ30"/>
    <mergeCell ref="Q31:R31"/>
    <mergeCell ref="I30:L30"/>
    <mergeCell ref="M30:P30"/>
    <mergeCell ref="Q30:T30"/>
    <mergeCell ref="U30:X30"/>
    <mergeCell ref="Y30:AB30"/>
    <mergeCell ref="AC30:AF30"/>
    <mergeCell ref="AC31:AD31"/>
    <mergeCell ref="AA31:AB31"/>
    <mergeCell ref="U7:V7"/>
    <mergeCell ref="W7:X7"/>
    <mergeCell ref="E7:F7"/>
    <mergeCell ref="G7:H7"/>
    <mergeCell ref="I7:J7"/>
    <mergeCell ref="K7:L7"/>
    <mergeCell ref="M7:N7"/>
    <mergeCell ref="B28:AX28"/>
    <mergeCell ref="AC7:AD7"/>
    <mergeCell ref="AE7:AF7"/>
    <mergeCell ref="AG7:AH7"/>
    <mergeCell ref="AI7:AJ7"/>
    <mergeCell ref="B26:Y26"/>
    <mergeCell ref="B27:Y27"/>
    <mergeCell ref="Y7:Z7"/>
    <mergeCell ref="AA7:AB7"/>
    <mergeCell ref="AW5:AW7"/>
    <mergeCell ref="AX5:AX7"/>
    <mergeCell ref="A10:AX10"/>
    <mergeCell ref="A18:AX18"/>
    <mergeCell ref="O7:P7"/>
    <mergeCell ref="Q7:R7"/>
    <mergeCell ref="S7:T7"/>
    <mergeCell ref="AY5:AY7"/>
    <mergeCell ref="AK6:AN6"/>
    <mergeCell ref="AO6:AR6"/>
    <mergeCell ref="AS6:AV6"/>
    <mergeCell ref="AK7:AL7"/>
    <mergeCell ref="AM7:AN7"/>
    <mergeCell ref="AO7:AP7"/>
    <mergeCell ref="AQ7:AR7"/>
    <mergeCell ref="AS7:AT7"/>
    <mergeCell ref="AU7:AV7"/>
    <mergeCell ref="AY29:AY31"/>
    <mergeCell ref="AK30:AN30"/>
    <mergeCell ref="AW29:AW31"/>
    <mergeCell ref="AX29:AX31"/>
    <mergeCell ref="AE31:AF31"/>
    <mergeCell ref="AG31:AH31"/>
    <mergeCell ref="AI31:AJ31"/>
    <mergeCell ref="AO30:AR30"/>
    <mergeCell ref="AS30:AV30"/>
    <mergeCell ref="AK31:AL31"/>
    <mergeCell ref="AM31:AN31"/>
    <mergeCell ref="AO31:AP31"/>
    <mergeCell ref="AQ31:AR31"/>
    <mergeCell ref="AS31:AT31"/>
    <mergeCell ref="AU31:AV31"/>
  </mergeCells>
  <conditionalFormatting sqref="AY11:AY24">
    <cfRule type="cellIs" dxfId="18" priority="4" stopIfTrue="1" operator="equal">
      <formula>"СТРОКА СОДЕРЖИТ ОШИБКИ!"</formula>
    </cfRule>
  </conditionalFormatting>
  <conditionalFormatting sqref="AY34:AY37">
    <cfRule type="cellIs" dxfId="17" priority="3" stopIfTrue="1" operator="equal">
      <formula>"СТРОКА СОДЕРЖИТ ОШИБКИ!"</formula>
    </cfRule>
  </conditionalFormatting>
  <conditionalFormatting sqref="AY38">
    <cfRule type="cellIs" dxfId="16" priority="2" stopIfTrue="1" operator="equal">
      <formula>"СТРОКА СОДЕРЖИТ ОШИБКИ!"</formula>
    </cfRule>
  </conditionalFormatting>
  <conditionalFormatting sqref="AY39">
    <cfRule type="cellIs" dxfId="15" priority="1" stopIfTrue="1" operator="equal">
      <formula>"СТРОКА СОДЕРЖИТ ОШИБКИ!"</formula>
    </cfRule>
  </conditionalFormatting>
  <pageMargins left="0.23622047244094491" right="0.23622047244094491" top="0.74803149606299213" bottom="0.74803149606299213" header="0.31496062992125984" footer="0.31496062992125984"/>
  <pageSetup paperSize="9" scale="65" orientation="landscape" r:id="rId1"/>
</worksheet>
</file>

<file path=xl/worksheets/sheet9.xml><?xml version="1.0" encoding="utf-8"?>
<worksheet xmlns="http://schemas.openxmlformats.org/spreadsheetml/2006/main" xmlns:r="http://schemas.openxmlformats.org/officeDocument/2006/relationships">
  <sheetPr codeName="Лист9">
    <tabColor rgb="FF92D050"/>
  </sheetPr>
  <dimension ref="A1:G95"/>
  <sheetViews>
    <sheetView zoomScale="70" zoomScaleNormal="70" workbookViewId="0"/>
  </sheetViews>
  <sheetFormatPr defaultColWidth="9.109375" defaultRowHeight="14.4"/>
  <cols>
    <col min="1" max="1" width="3.33203125" style="145" customWidth="1"/>
    <col min="2" max="2" width="23.88671875" style="145" customWidth="1"/>
    <col min="3" max="3" width="34.33203125" style="165" customWidth="1"/>
    <col min="4" max="4" width="23.109375" style="145" customWidth="1"/>
    <col min="5" max="5" width="21.33203125" style="145" customWidth="1"/>
    <col min="6" max="6" width="14.33203125" style="145" customWidth="1"/>
    <col min="7" max="7" width="22" style="145" customWidth="1"/>
    <col min="8" max="16384" width="9.109375" style="145"/>
  </cols>
  <sheetData>
    <row r="1" spans="1:7" ht="12.75" customHeight="1">
      <c r="B1" s="146"/>
      <c r="C1" s="1083" t="s">
        <v>438</v>
      </c>
      <c r="D1" s="1083"/>
      <c r="E1" s="1083"/>
    </row>
    <row r="2" spans="1:7" ht="16.5" customHeight="1">
      <c r="B2" s="1084" t="s">
        <v>110</v>
      </c>
      <c r="C2" s="1084"/>
      <c r="D2" s="1084"/>
      <c r="E2" s="1084"/>
    </row>
    <row r="3" spans="1:7" ht="20.25" customHeight="1">
      <c r="B3" s="1084" t="s">
        <v>439</v>
      </c>
      <c r="C3" s="1084"/>
      <c r="D3" s="1084"/>
      <c r="E3" s="1084"/>
      <c r="F3" s="1085" t="s">
        <v>1869</v>
      </c>
      <c r="G3" s="1085"/>
    </row>
    <row r="4" spans="1:7" ht="21" customHeight="1">
      <c r="B4" s="1087" t="s">
        <v>106</v>
      </c>
      <c r="C4" s="1087"/>
      <c r="D4" s="1087"/>
      <c r="E4" s="1087"/>
      <c r="F4" s="1086"/>
      <c r="G4" s="1086"/>
    </row>
    <row r="5" spans="1:7" ht="15.6" customHeight="1">
      <c r="A5" s="147" t="s">
        <v>1404</v>
      </c>
      <c r="B5" s="147" t="s">
        <v>108</v>
      </c>
      <c r="C5" s="147" t="s">
        <v>1944</v>
      </c>
      <c r="D5" s="147" t="s">
        <v>440</v>
      </c>
      <c r="E5" s="148" t="s">
        <v>441</v>
      </c>
      <c r="F5" s="133" t="s">
        <v>440</v>
      </c>
      <c r="G5" s="133" t="s">
        <v>441</v>
      </c>
    </row>
    <row r="6" spans="1:7" ht="24.75" customHeight="1">
      <c r="A6" s="149"/>
      <c r="B6" s="147" t="s">
        <v>1945</v>
      </c>
      <c r="C6" s="147" t="s">
        <v>1946</v>
      </c>
      <c r="D6" s="147" t="s">
        <v>1947</v>
      </c>
      <c r="E6" s="150" t="s">
        <v>1948</v>
      </c>
      <c r="F6" s="1079" t="str">
        <f>"Ошибочных значений найдено: "&amp;COUNTIF($F$7:$G$89,"ОШИБКИ!")</f>
        <v>Ошибочных значений найдено: 0</v>
      </c>
      <c r="G6" s="1079"/>
    </row>
    <row r="7" spans="1:7" ht="18">
      <c r="A7" s="151">
        <v>1</v>
      </c>
      <c r="B7" s="147" t="s">
        <v>153</v>
      </c>
      <c r="C7" s="152" t="s">
        <v>1949</v>
      </c>
      <c r="D7" s="153"/>
      <c r="E7" s="153"/>
      <c r="F7" s="154"/>
      <c r="G7" s="154"/>
    </row>
    <row r="8" spans="1:7" ht="34.950000000000003" customHeight="1">
      <c r="A8" s="151">
        <v>2</v>
      </c>
      <c r="B8" s="147" t="s">
        <v>442</v>
      </c>
      <c r="C8" s="152" t="s">
        <v>1950</v>
      </c>
      <c r="D8" s="155"/>
      <c r="E8" s="155"/>
      <c r="F8" s="156" t="str">
        <f>IF(OR(D8&lt;D11,D8&lt;D63,D8&lt;D67,D8&lt;D83,D8&lt;D87),"ОШИБКИ!","")</f>
        <v/>
      </c>
      <c r="G8" s="156" t="str">
        <f>IF(OR(E8&lt;E11,E8&lt;E63,E8&lt;E67,E8&lt;E83,E8&lt;E87),"ОШИБКИ!","")</f>
        <v/>
      </c>
    </row>
    <row r="9" spans="1:7" ht="48" customHeight="1">
      <c r="A9" s="151">
        <v>3</v>
      </c>
      <c r="B9" s="147" t="s">
        <v>443</v>
      </c>
      <c r="C9" s="152" t="s">
        <v>1951</v>
      </c>
      <c r="D9" s="157"/>
      <c r="E9" s="155"/>
      <c r="F9" s="156" t="str">
        <f>IF(OR(AND(SUM(D10,D62,D66,D82,D86)=0,D9&gt;0),(ABS(SUM(D10,D62,D66,D82,D86)-D9)&gt;0.1)),"ОШИБКИ!","")</f>
        <v/>
      </c>
      <c r="G9" s="156" t="str">
        <f>IF(OR(AND(SUM(E10,E62,E66,E82,E86)=0,E9&gt;0),(ABS(SUM(E10,E62,E66,E82,E86)-E9)&gt;0.1)),"ОШИБКИ!","")</f>
        <v/>
      </c>
    </row>
    <row r="10" spans="1:7" ht="18">
      <c r="A10" s="1073">
        <v>4</v>
      </c>
      <c r="B10" s="1080" t="s">
        <v>444</v>
      </c>
      <c r="C10" s="158" t="s">
        <v>1952</v>
      </c>
      <c r="D10" s="155"/>
      <c r="E10" s="155"/>
      <c r="F10" s="156" t="str">
        <f>IF(OR(AND(SUM(D14,D18,D22,D26,D30,D34,D38,D42,D46,D50,D54,D58)=0,D10&gt;0),(ABS(SUM(D14,D18,D22,D26,D30,D34,D38,D42,D46,D50,D54,D58)-D10)&gt;0.1)),"ОШИБКИ!","")</f>
        <v/>
      </c>
      <c r="G10" s="156" t="str">
        <f>IF(OR(AND(SUM(E14,E18,E22,E26,E30,E34,E38,E42,E46,E50,E54,E58)=0,E10&gt;0),(ABS(SUM(E14,E18,E22,E26,E30,E34,E38,E42,E46,E50,E54,E58)-E10)&gt;0.1)),"ОШИБКИ!","")</f>
        <v/>
      </c>
    </row>
    <row r="11" spans="1:7" ht="18.600000000000001" customHeight="1">
      <c r="A11" s="1074"/>
      <c r="B11" s="1081"/>
      <c r="C11" s="152" t="s">
        <v>445</v>
      </c>
      <c r="D11" s="155"/>
      <c r="E11" s="155"/>
      <c r="F11" s="156" t="str">
        <f>IF(OR(D11&lt;D15,D11&lt;D19,D11&lt;D23,D11&lt;D27,D11&lt;D31,D11&lt;D35,D11&lt;D39,D11&lt;D43,D11&lt;D47,D11&lt;D51,D11&lt;D55,D11&lt;D59),"ОШИБКИ!","")</f>
        <v/>
      </c>
      <c r="G11" s="156" t="str">
        <f>IF(OR(E11&lt;E15,E11&lt;E19,E11&lt;E23,E11&lt;E27,E11&lt;E31,E11&lt;E35,E11&lt;E39,E11&lt;E43,E11&lt;E47,E11&lt;E51,E11&lt;E55,E11&lt;E59),"ОШИБКИ!","")</f>
        <v/>
      </c>
    </row>
    <row r="12" spans="1:7" ht="18">
      <c r="A12" s="1074"/>
      <c r="B12" s="1081"/>
      <c r="C12" s="158" t="s">
        <v>1953</v>
      </c>
      <c r="D12" s="153"/>
      <c r="E12" s="153"/>
      <c r="F12" s="154"/>
      <c r="G12" s="154"/>
    </row>
    <row r="13" spans="1:7" ht="31.2">
      <c r="A13" s="1075"/>
      <c r="B13" s="1082"/>
      <c r="C13" s="152" t="s">
        <v>446</v>
      </c>
      <c r="D13" s="153"/>
      <c r="E13" s="153"/>
      <c r="F13" s="154"/>
      <c r="G13" s="154"/>
    </row>
    <row r="14" spans="1:7" ht="18.75" customHeight="1">
      <c r="A14" s="1073">
        <v>5</v>
      </c>
      <c r="B14" s="1076" t="s">
        <v>5141</v>
      </c>
      <c r="C14" s="158" t="s">
        <v>1952</v>
      </c>
      <c r="D14" s="153"/>
      <c r="E14" s="153"/>
      <c r="F14" s="156" t="str">
        <f>IF(D14&gt;D16,"ОШИБКИ!","")</f>
        <v/>
      </c>
      <c r="G14" s="156" t="str">
        <f>IF(E14&gt;E16,"ОШИБКИ!","")</f>
        <v/>
      </c>
    </row>
    <row r="15" spans="1:7" ht="18">
      <c r="A15" s="1074"/>
      <c r="B15" s="1077"/>
      <c r="C15" s="152" t="s">
        <v>445</v>
      </c>
      <c r="D15" s="153"/>
      <c r="E15" s="153"/>
      <c r="F15" s="156" t="str">
        <f>IF(D15&lt;D17,"ОШИБКИ!","")</f>
        <v/>
      </c>
      <c r="G15" s="156" t="str">
        <f>IF(E15&lt;E17,"ОШИБКИ!","")</f>
        <v/>
      </c>
    </row>
    <row r="16" spans="1:7" ht="18">
      <c r="A16" s="1074"/>
      <c r="B16" s="1077"/>
      <c r="C16" s="158" t="s">
        <v>1953</v>
      </c>
      <c r="D16" s="153"/>
      <c r="E16" s="153"/>
      <c r="F16" s="154"/>
      <c r="G16" s="154"/>
    </row>
    <row r="17" spans="1:7" ht="31.2">
      <c r="A17" s="1075"/>
      <c r="B17" s="1078"/>
      <c r="C17" s="152" t="s">
        <v>446</v>
      </c>
      <c r="D17" s="153"/>
      <c r="E17" s="153"/>
      <c r="F17" s="154"/>
      <c r="G17" s="154"/>
    </row>
    <row r="18" spans="1:7" ht="18">
      <c r="A18" s="1073">
        <v>6</v>
      </c>
      <c r="B18" s="1076" t="s">
        <v>1493</v>
      </c>
      <c r="C18" s="158" t="s">
        <v>1952</v>
      </c>
      <c r="D18" s="153"/>
      <c r="E18" s="153"/>
      <c r="F18" s="156" t="str">
        <f>IF(D18&gt;D20,"ОШИБКИ!","")</f>
        <v/>
      </c>
      <c r="G18" s="156" t="str">
        <f>IF(E18&gt;E20,"ОШИБКИ!","")</f>
        <v/>
      </c>
    </row>
    <row r="19" spans="1:7" ht="18">
      <c r="A19" s="1074"/>
      <c r="B19" s="1077"/>
      <c r="C19" s="152" t="s">
        <v>445</v>
      </c>
      <c r="D19" s="153"/>
      <c r="E19" s="153"/>
      <c r="F19" s="156" t="str">
        <f>IF(D19&lt;D21,"ОШИБКИ!","")</f>
        <v/>
      </c>
      <c r="G19" s="156" t="str">
        <f>IF(E19&lt;E21,"ОШИБКИ!","")</f>
        <v/>
      </c>
    </row>
    <row r="20" spans="1:7" ht="18">
      <c r="A20" s="1074"/>
      <c r="B20" s="1077"/>
      <c r="C20" s="158" t="s">
        <v>1953</v>
      </c>
      <c r="D20" s="153"/>
      <c r="E20" s="153"/>
      <c r="F20" s="154"/>
      <c r="G20" s="154"/>
    </row>
    <row r="21" spans="1:7" ht="31.2">
      <c r="A21" s="1075"/>
      <c r="B21" s="1078"/>
      <c r="C21" s="152" t="s">
        <v>446</v>
      </c>
      <c r="D21" s="153"/>
      <c r="E21" s="153"/>
      <c r="F21" s="154"/>
      <c r="G21" s="154"/>
    </row>
    <row r="22" spans="1:7" ht="18">
      <c r="A22" s="1073">
        <v>7</v>
      </c>
      <c r="B22" s="1076" t="s">
        <v>447</v>
      </c>
      <c r="C22" s="158" t="s">
        <v>1952</v>
      </c>
      <c r="D22" s="153"/>
      <c r="E22" s="153"/>
      <c r="F22" s="156" t="str">
        <f>IF(D22&gt;D24,"ОШИБКИ!","")</f>
        <v/>
      </c>
      <c r="G22" s="156" t="str">
        <f>IF(E22&gt;E24,"ОШИБКИ!","")</f>
        <v/>
      </c>
    </row>
    <row r="23" spans="1:7" ht="18">
      <c r="A23" s="1074"/>
      <c r="B23" s="1077"/>
      <c r="C23" s="152" t="s">
        <v>445</v>
      </c>
      <c r="D23" s="153"/>
      <c r="E23" s="153"/>
      <c r="F23" s="156" t="str">
        <f>IF(D23&lt;D25,"ОШИБКИ!","")</f>
        <v/>
      </c>
      <c r="G23" s="156" t="str">
        <f>IF(E23&lt;E25,"ОШИБКИ!","")</f>
        <v/>
      </c>
    </row>
    <row r="24" spans="1:7" ht="18">
      <c r="A24" s="1074"/>
      <c r="B24" s="1077"/>
      <c r="C24" s="158" t="s">
        <v>1953</v>
      </c>
      <c r="D24" s="153"/>
      <c r="E24" s="153"/>
      <c r="F24" s="154"/>
      <c r="G24" s="154"/>
    </row>
    <row r="25" spans="1:7" ht="31.2">
      <c r="A25" s="1075"/>
      <c r="B25" s="1078"/>
      <c r="C25" s="152" t="s">
        <v>446</v>
      </c>
      <c r="D25" s="153"/>
      <c r="E25" s="153"/>
      <c r="F25" s="154"/>
      <c r="G25" s="154"/>
    </row>
    <row r="26" spans="1:7" ht="18">
      <c r="A26" s="1073">
        <v>8</v>
      </c>
      <c r="B26" s="1076" t="s">
        <v>448</v>
      </c>
      <c r="C26" s="158" t="s">
        <v>1952</v>
      </c>
      <c r="D26" s="153"/>
      <c r="E26" s="153"/>
      <c r="F26" s="156" t="str">
        <f>IF(D26&gt;D28,"ОШИБКИ!","")</f>
        <v/>
      </c>
      <c r="G26" s="156" t="str">
        <f>IF(E26&gt;E28,"ОШИБКИ!","")</f>
        <v/>
      </c>
    </row>
    <row r="27" spans="1:7" ht="18">
      <c r="A27" s="1074"/>
      <c r="B27" s="1077"/>
      <c r="C27" s="152" t="s">
        <v>445</v>
      </c>
      <c r="D27" s="153"/>
      <c r="E27" s="153"/>
      <c r="F27" s="156" t="str">
        <f>IF(D27&lt;D29,"ОШИБКИ!","")</f>
        <v/>
      </c>
      <c r="G27" s="156" t="str">
        <f>IF(E27&lt;E29,"ОШИБКИ!","")</f>
        <v/>
      </c>
    </row>
    <row r="28" spans="1:7" ht="18">
      <c r="A28" s="1074"/>
      <c r="B28" s="1077"/>
      <c r="C28" s="158" t="s">
        <v>1953</v>
      </c>
      <c r="D28" s="153"/>
      <c r="E28" s="153"/>
      <c r="F28" s="154"/>
      <c r="G28" s="154"/>
    </row>
    <row r="29" spans="1:7" ht="31.2">
      <c r="A29" s="1075"/>
      <c r="B29" s="1078"/>
      <c r="C29" s="152" t="s">
        <v>446</v>
      </c>
      <c r="D29" s="153"/>
      <c r="E29" s="153"/>
      <c r="F29" s="154"/>
      <c r="G29" s="154"/>
    </row>
    <row r="30" spans="1:7" ht="18">
      <c r="A30" s="1073">
        <v>9</v>
      </c>
      <c r="B30" s="1076" t="s">
        <v>449</v>
      </c>
      <c r="C30" s="158" t="s">
        <v>1952</v>
      </c>
      <c r="D30" s="153"/>
      <c r="E30" s="153"/>
      <c r="F30" s="156" t="str">
        <f>IF(D30&gt;D32,"ОШИБКИ!","")</f>
        <v/>
      </c>
      <c r="G30" s="156" t="str">
        <f>IF(E30&gt;E32,"ОШИБКИ!","")</f>
        <v/>
      </c>
    </row>
    <row r="31" spans="1:7" ht="18">
      <c r="A31" s="1074"/>
      <c r="B31" s="1077"/>
      <c r="C31" s="152" t="s">
        <v>445</v>
      </c>
      <c r="D31" s="153"/>
      <c r="E31" s="153"/>
      <c r="F31" s="156" t="str">
        <f>IF(D31&lt;D33,"ОШИБКИ!","")</f>
        <v/>
      </c>
      <c r="G31" s="156" t="str">
        <f>IF(E31&lt;E33,"ОШИБКИ!","")</f>
        <v/>
      </c>
    </row>
    <row r="32" spans="1:7" ht="18">
      <c r="A32" s="1074"/>
      <c r="B32" s="1077"/>
      <c r="C32" s="158" t="s">
        <v>1953</v>
      </c>
      <c r="D32" s="153"/>
      <c r="E32" s="153"/>
      <c r="F32" s="154"/>
      <c r="G32" s="154"/>
    </row>
    <row r="33" spans="1:7" ht="31.2">
      <c r="A33" s="1075"/>
      <c r="B33" s="1078"/>
      <c r="C33" s="152" t="s">
        <v>446</v>
      </c>
      <c r="D33" s="153"/>
      <c r="E33" s="153"/>
      <c r="F33" s="154"/>
      <c r="G33" s="154"/>
    </row>
    <row r="34" spans="1:7" ht="18.75" customHeight="1">
      <c r="A34" s="1073">
        <v>10</v>
      </c>
      <c r="B34" s="1076" t="s">
        <v>5142</v>
      </c>
      <c r="C34" s="158" t="s">
        <v>1952</v>
      </c>
      <c r="D34" s="153"/>
      <c r="E34" s="153"/>
      <c r="F34" s="156" t="str">
        <f>IF(D34&gt;D36,"ОШИБКИ!","")</f>
        <v/>
      </c>
      <c r="G34" s="156" t="str">
        <f>IF(E34&gt;E36,"ОШИБКИ!","")</f>
        <v/>
      </c>
    </row>
    <row r="35" spans="1:7" ht="18">
      <c r="A35" s="1074"/>
      <c r="B35" s="1077"/>
      <c r="C35" s="152" t="s">
        <v>445</v>
      </c>
      <c r="D35" s="153"/>
      <c r="E35" s="153"/>
      <c r="F35" s="156" t="str">
        <f>IF(D35&lt;D37,"ОШИБКИ!","")</f>
        <v/>
      </c>
      <c r="G35" s="156" t="str">
        <f>IF(E35&lt;E37,"ОШИБКИ!","")</f>
        <v/>
      </c>
    </row>
    <row r="36" spans="1:7" ht="18">
      <c r="A36" s="1074"/>
      <c r="B36" s="1077"/>
      <c r="C36" s="158" t="s">
        <v>1953</v>
      </c>
      <c r="D36" s="153"/>
      <c r="E36" s="153"/>
      <c r="F36" s="154"/>
      <c r="G36" s="154"/>
    </row>
    <row r="37" spans="1:7" ht="31.2">
      <c r="A37" s="1075"/>
      <c r="B37" s="1078"/>
      <c r="C37" s="152" t="s">
        <v>446</v>
      </c>
      <c r="D37" s="153"/>
      <c r="E37" s="153"/>
      <c r="F37" s="154"/>
      <c r="G37" s="154"/>
    </row>
    <row r="38" spans="1:7" ht="18">
      <c r="A38" s="1073">
        <v>11</v>
      </c>
      <c r="B38" s="1076" t="s">
        <v>450</v>
      </c>
      <c r="C38" s="158" t="s">
        <v>1952</v>
      </c>
      <c r="D38" s="153"/>
      <c r="E38" s="153"/>
      <c r="F38" s="156" t="str">
        <f>IF(D38&gt;D40,"ОШИБКИ!","")</f>
        <v/>
      </c>
      <c r="G38" s="156" t="str">
        <f>IF(E38&gt;E40,"ОШИБКИ!","")</f>
        <v/>
      </c>
    </row>
    <row r="39" spans="1:7" ht="18">
      <c r="A39" s="1074"/>
      <c r="B39" s="1077"/>
      <c r="C39" s="152" t="s">
        <v>445</v>
      </c>
      <c r="D39" s="153"/>
      <c r="E39" s="153"/>
      <c r="F39" s="156" t="str">
        <f>IF(D39&lt;D41,"ОШИБКИ!","")</f>
        <v/>
      </c>
      <c r="G39" s="156" t="str">
        <f>IF(E39&lt;E41,"ОШИБКИ!","")</f>
        <v/>
      </c>
    </row>
    <row r="40" spans="1:7" ht="18">
      <c r="A40" s="1074"/>
      <c r="B40" s="1077"/>
      <c r="C40" s="158" t="s">
        <v>1953</v>
      </c>
      <c r="D40" s="153"/>
      <c r="E40" s="153"/>
      <c r="F40" s="154"/>
      <c r="G40" s="154"/>
    </row>
    <row r="41" spans="1:7" ht="31.2">
      <c r="A41" s="1075"/>
      <c r="B41" s="1078"/>
      <c r="C41" s="152" t="s">
        <v>446</v>
      </c>
      <c r="D41" s="153"/>
      <c r="E41" s="153"/>
      <c r="F41" s="154"/>
      <c r="G41" s="154"/>
    </row>
    <row r="42" spans="1:7" ht="18">
      <c r="A42" s="1073">
        <v>12</v>
      </c>
      <c r="B42" s="1076" t="s">
        <v>451</v>
      </c>
      <c r="C42" s="158" t="s">
        <v>1952</v>
      </c>
      <c r="D42" s="153"/>
      <c r="E42" s="153"/>
      <c r="F42" s="156" t="str">
        <f>IF(D42&gt;D44,"ОШИБКИ!","")</f>
        <v/>
      </c>
      <c r="G42" s="156" t="str">
        <f>IF(E42&gt;E44,"ОШИБКИ!","")</f>
        <v/>
      </c>
    </row>
    <row r="43" spans="1:7" ht="18">
      <c r="A43" s="1074"/>
      <c r="B43" s="1077"/>
      <c r="C43" s="152" t="s">
        <v>445</v>
      </c>
      <c r="D43" s="153"/>
      <c r="E43" s="153"/>
      <c r="F43" s="156" t="str">
        <f>IF(D43&lt;D45,"ОШИБКИ!","")</f>
        <v/>
      </c>
      <c r="G43" s="156" t="str">
        <f>IF(E43&lt;E45,"ОШИБКИ!","")</f>
        <v/>
      </c>
    </row>
    <row r="44" spans="1:7" ht="18.75" customHeight="1">
      <c r="A44" s="1074"/>
      <c r="B44" s="1077"/>
      <c r="C44" s="158" t="s">
        <v>1953</v>
      </c>
      <c r="D44" s="153"/>
      <c r="E44" s="153"/>
      <c r="F44" s="154"/>
      <c r="G44" s="154"/>
    </row>
    <row r="45" spans="1:7" ht="33.6" customHeight="1">
      <c r="A45" s="1075"/>
      <c r="B45" s="1078"/>
      <c r="C45" s="152" t="s">
        <v>446</v>
      </c>
      <c r="D45" s="153"/>
      <c r="E45" s="153"/>
      <c r="F45" s="154"/>
      <c r="G45" s="154"/>
    </row>
    <row r="46" spans="1:7" ht="18.75" customHeight="1">
      <c r="A46" s="1073">
        <v>13</v>
      </c>
      <c r="B46" s="1076" t="s">
        <v>5143</v>
      </c>
      <c r="C46" s="158" t="s">
        <v>1952</v>
      </c>
      <c r="D46" s="153"/>
      <c r="E46" s="153"/>
      <c r="F46" s="156" t="str">
        <f>IF(D46&gt;D48,"ОШИБКИ!","")</f>
        <v/>
      </c>
      <c r="G46" s="156" t="str">
        <f>IF(E46&gt;E48,"ОШИБКИ!","")</f>
        <v/>
      </c>
    </row>
    <row r="47" spans="1:7" ht="18.75" customHeight="1">
      <c r="A47" s="1074"/>
      <c r="B47" s="1077"/>
      <c r="C47" s="152" t="s">
        <v>445</v>
      </c>
      <c r="D47" s="153"/>
      <c r="E47" s="153"/>
      <c r="F47" s="156" t="str">
        <f>IF(D47&lt;D49,"ОШИБКИ!","")</f>
        <v/>
      </c>
      <c r="G47" s="156" t="str">
        <f>IF(E47&lt;E49,"ОШИБКИ!","")</f>
        <v/>
      </c>
    </row>
    <row r="48" spans="1:7" ht="18">
      <c r="A48" s="1074"/>
      <c r="B48" s="1077"/>
      <c r="C48" s="158" t="s">
        <v>1953</v>
      </c>
      <c r="D48" s="153"/>
      <c r="E48" s="153"/>
      <c r="F48" s="154"/>
      <c r="G48" s="154"/>
    </row>
    <row r="49" spans="1:7" ht="31.2">
      <c r="A49" s="1075"/>
      <c r="B49" s="1078"/>
      <c r="C49" s="152" t="s">
        <v>446</v>
      </c>
      <c r="D49" s="153"/>
      <c r="E49" s="153"/>
      <c r="F49" s="154"/>
      <c r="G49" s="154"/>
    </row>
    <row r="50" spans="1:7" ht="18.75" customHeight="1">
      <c r="A50" s="1073">
        <v>14</v>
      </c>
      <c r="B50" s="1076" t="s">
        <v>452</v>
      </c>
      <c r="C50" s="158" t="s">
        <v>1952</v>
      </c>
      <c r="D50" s="153"/>
      <c r="E50" s="153"/>
      <c r="F50" s="156" t="str">
        <f>IF(D50&gt;D52,"ОШИБКИ!","")</f>
        <v/>
      </c>
      <c r="G50" s="156" t="str">
        <f>IF(E50&gt;E52,"ОШИБКИ!","")</f>
        <v/>
      </c>
    </row>
    <row r="51" spans="1:7" ht="18">
      <c r="A51" s="1074"/>
      <c r="B51" s="1077"/>
      <c r="C51" s="152" t="s">
        <v>445</v>
      </c>
      <c r="D51" s="153"/>
      <c r="E51" s="153"/>
      <c r="F51" s="156" t="str">
        <f>IF(D51&lt;D53,"ОШИБКИ!","")</f>
        <v/>
      </c>
      <c r="G51" s="156" t="str">
        <f>IF(E51&lt;E53,"ОШИБКИ!","")</f>
        <v/>
      </c>
    </row>
    <row r="52" spans="1:7" ht="18">
      <c r="A52" s="1074"/>
      <c r="B52" s="1077"/>
      <c r="C52" s="158" t="s">
        <v>1953</v>
      </c>
      <c r="D52" s="153"/>
      <c r="E52" s="153"/>
      <c r="F52" s="154"/>
      <c r="G52" s="154"/>
    </row>
    <row r="53" spans="1:7" ht="31.2">
      <c r="A53" s="1075"/>
      <c r="B53" s="1078"/>
      <c r="C53" s="152" t="s">
        <v>446</v>
      </c>
      <c r="D53" s="153"/>
      <c r="E53" s="153"/>
      <c r="F53" s="154"/>
      <c r="G53" s="154"/>
    </row>
    <row r="54" spans="1:7" ht="18">
      <c r="A54" s="1073">
        <v>15</v>
      </c>
      <c r="B54" s="1076" t="s">
        <v>453</v>
      </c>
      <c r="C54" s="158" t="s">
        <v>1952</v>
      </c>
      <c r="D54" s="153"/>
      <c r="E54" s="153"/>
      <c r="F54" s="156" t="str">
        <f>IF(D54&gt;D56,"ОШИБКИ!","")</f>
        <v/>
      </c>
      <c r="G54" s="156" t="str">
        <f>IF(E54&gt;E56,"ОШИБКИ!","")</f>
        <v/>
      </c>
    </row>
    <row r="55" spans="1:7" ht="18">
      <c r="A55" s="1074"/>
      <c r="B55" s="1077"/>
      <c r="C55" s="152" t="s">
        <v>445</v>
      </c>
      <c r="D55" s="153"/>
      <c r="E55" s="153"/>
      <c r="F55" s="156" t="str">
        <f>IF(D55&lt;D57,"ОШИБКИ!","")</f>
        <v/>
      </c>
      <c r="G55" s="156" t="str">
        <f>IF(E55&lt;E57,"ОШИБКИ!","")</f>
        <v/>
      </c>
    </row>
    <row r="56" spans="1:7" ht="18">
      <c r="A56" s="1074"/>
      <c r="B56" s="1077"/>
      <c r="C56" s="158" t="s">
        <v>1953</v>
      </c>
      <c r="D56" s="153"/>
      <c r="E56" s="153"/>
      <c r="F56" s="154"/>
      <c r="G56" s="154"/>
    </row>
    <row r="57" spans="1:7" ht="31.2">
      <c r="A57" s="1075"/>
      <c r="B57" s="1078"/>
      <c r="C57" s="152" t="s">
        <v>446</v>
      </c>
      <c r="D57" s="153"/>
      <c r="E57" s="153"/>
      <c r="F57" s="154"/>
      <c r="G57" s="154"/>
    </row>
    <row r="58" spans="1:7" ht="18">
      <c r="A58" s="1073">
        <v>16</v>
      </c>
      <c r="B58" s="1076" t="s">
        <v>119</v>
      </c>
      <c r="C58" s="158" t="s">
        <v>1952</v>
      </c>
      <c r="D58" s="153"/>
      <c r="E58" s="153"/>
      <c r="F58" s="156" t="str">
        <f>IF(D58&gt;D60,"ОШИБКИ!","")</f>
        <v/>
      </c>
      <c r="G58" s="156" t="str">
        <f>IF(E58&gt;E60,"ОШИБКИ!","")</f>
        <v/>
      </c>
    </row>
    <row r="59" spans="1:7" ht="18">
      <c r="A59" s="1074"/>
      <c r="B59" s="1077"/>
      <c r="C59" s="152" t="s">
        <v>445</v>
      </c>
      <c r="D59" s="153"/>
      <c r="E59" s="153"/>
      <c r="F59" s="156" t="str">
        <f>IF(D59&lt;D61,"ОШИБКИ!","")</f>
        <v/>
      </c>
      <c r="G59" s="156" t="str">
        <f>IF(E59&lt;E61,"ОШИБКИ!","")</f>
        <v/>
      </c>
    </row>
    <row r="60" spans="1:7" ht="18">
      <c r="A60" s="1074"/>
      <c r="B60" s="1077"/>
      <c r="C60" s="158" t="s">
        <v>1953</v>
      </c>
      <c r="D60" s="153"/>
      <c r="E60" s="153"/>
      <c r="F60" s="154"/>
      <c r="G60" s="154"/>
    </row>
    <row r="61" spans="1:7" ht="35.4" customHeight="1">
      <c r="A61" s="1075"/>
      <c r="B61" s="1078"/>
      <c r="C61" s="152" t="s">
        <v>446</v>
      </c>
      <c r="D61" s="153"/>
      <c r="E61" s="153"/>
      <c r="F61" s="154"/>
      <c r="G61" s="154"/>
    </row>
    <row r="62" spans="1:7" ht="18.75" customHeight="1">
      <c r="A62" s="1073">
        <v>17</v>
      </c>
      <c r="B62" s="1076" t="s">
        <v>454</v>
      </c>
      <c r="C62" s="158" t="s">
        <v>1952</v>
      </c>
      <c r="D62" s="153"/>
      <c r="E62" s="153"/>
      <c r="F62" s="156" t="str">
        <f>IF(D62&gt;D64,"ОШИБКИ!","")</f>
        <v/>
      </c>
      <c r="G62" s="156" t="str">
        <f>IF(E62&gt;E64,"ОШИБКИ!","")</f>
        <v/>
      </c>
    </row>
    <row r="63" spans="1:7" ht="18">
      <c r="A63" s="1074"/>
      <c r="B63" s="1077"/>
      <c r="C63" s="152" t="s">
        <v>445</v>
      </c>
      <c r="D63" s="153"/>
      <c r="E63" s="153"/>
      <c r="F63" s="156" t="str">
        <f>IF(D63&lt;D65,"ОШИБКИ!","")</f>
        <v/>
      </c>
      <c r="G63" s="156" t="str">
        <f>IF(E63&lt;E65,"ОШИБКИ!","")</f>
        <v/>
      </c>
    </row>
    <row r="64" spans="1:7" ht="18">
      <c r="A64" s="1074"/>
      <c r="B64" s="1077"/>
      <c r="C64" s="158" t="s">
        <v>1953</v>
      </c>
      <c r="D64" s="153"/>
      <c r="E64" s="153"/>
      <c r="F64" s="154"/>
      <c r="G64" s="154"/>
    </row>
    <row r="65" spans="1:7" ht="28.2" customHeight="1">
      <c r="A65" s="1075"/>
      <c r="B65" s="1078"/>
      <c r="C65" s="152" t="s">
        <v>446</v>
      </c>
      <c r="D65" s="153"/>
      <c r="E65" s="153"/>
      <c r="F65" s="154"/>
      <c r="G65" s="154"/>
    </row>
    <row r="66" spans="1:7" ht="18.75" customHeight="1">
      <c r="A66" s="1073">
        <v>18</v>
      </c>
      <c r="B66" s="1076" t="s">
        <v>456</v>
      </c>
      <c r="C66" s="158" t="s">
        <v>1952</v>
      </c>
      <c r="D66" s="155"/>
      <c r="E66" s="155"/>
      <c r="F66" s="156" t="str">
        <f>IF(OR(AND(SUM(D70,D74,D78)=0,D66&gt;0),(ABS(SUM(D70,D74,D78)-D66)&gt;0.1)),"ОШИБКИ!","")</f>
        <v/>
      </c>
      <c r="G66" s="156" t="str">
        <f>IF(OR(AND(SUM(E70,E74,E78)=0,E66&gt;0),(ABS(SUM(E70,E74,E78)-E66)&gt;0.1)),"ОШИБКИ!","")</f>
        <v/>
      </c>
    </row>
    <row r="67" spans="1:7" ht="18">
      <c r="A67" s="1074"/>
      <c r="B67" s="1077"/>
      <c r="C67" s="152" t="s">
        <v>445</v>
      </c>
      <c r="D67" s="155"/>
      <c r="E67" s="155"/>
      <c r="F67" s="156" t="str">
        <f>IF(OR(D67&lt;D71,D67&lt;D75,D67&lt;D79),"ОШИБКИ!","")</f>
        <v/>
      </c>
      <c r="G67" s="156" t="str">
        <f>IF(OR(E67&lt;E71,E67&lt;E75,E67&lt;E79),"ОШИБКИ!","")</f>
        <v/>
      </c>
    </row>
    <row r="68" spans="1:7" ht="18">
      <c r="A68" s="1074"/>
      <c r="B68" s="1077"/>
      <c r="C68" s="158" t="s">
        <v>1953</v>
      </c>
      <c r="D68" s="153"/>
      <c r="E68" s="153"/>
      <c r="F68" s="154"/>
      <c r="G68" s="154"/>
    </row>
    <row r="69" spans="1:7" ht="31.2">
      <c r="A69" s="1075"/>
      <c r="B69" s="1078"/>
      <c r="C69" s="152" t="s">
        <v>455</v>
      </c>
      <c r="D69" s="153"/>
      <c r="E69" s="153"/>
      <c r="F69" s="154"/>
      <c r="G69" s="154"/>
    </row>
    <row r="70" spans="1:7" ht="18">
      <c r="A70" s="1073">
        <v>19</v>
      </c>
      <c r="B70" s="1076" t="s">
        <v>457</v>
      </c>
      <c r="C70" s="158" t="s">
        <v>1952</v>
      </c>
      <c r="D70" s="153"/>
      <c r="E70" s="153"/>
      <c r="F70" s="156" t="str">
        <f>IF(D70&gt;D72,"ОШИБКИ!","")</f>
        <v/>
      </c>
      <c r="G70" s="156" t="str">
        <f>IF(E70&gt;E72,"ОШИБКИ!","")</f>
        <v/>
      </c>
    </row>
    <row r="71" spans="1:7" ht="18">
      <c r="A71" s="1074"/>
      <c r="B71" s="1077"/>
      <c r="C71" s="152" t="s">
        <v>445</v>
      </c>
      <c r="D71" s="153"/>
      <c r="E71" s="153"/>
      <c r="F71" s="156" t="str">
        <f>IF(D71&lt;D73,"ОШИБКИ!","")</f>
        <v/>
      </c>
      <c r="G71" s="156" t="str">
        <f>IF(E71&lt;E73,"ОШИБКИ!","")</f>
        <v/>
      </c>
    </row>
    <row r="72" spans="1:7" ht="18">
      <c r="A72" s="1074"/>
      <c r="B72" s="1077"/>
      <c r="C72" s="158" t="s">
        <v>1953</v>
      </c>
      <c r="D72" s="153"/>
      <c r="E72" s="153"/>
      <c r="F72" s="154"/>
      <c r="G72" s="154"/>
    </row>
    <row r="73" spans="1:7" ht="31.2">
      <c r="A73" s="1075"/>
      <c r="B73" s="1078"/>
      <c r="C73" s="152" t="s">
        <v>455</v>
      </c>
      <c r="D73" s="153"/>
      <c r="E73" s="153"/>
      <c r="F73" s="154"/>
      <c r="G73" s="154"/>
    </row>
    <row r="74" spans="1:7" ht="18">
      <c r="A74" s="1073">
        <v>20</v>
      </c>
      <c r="B74" s="1076" t="s">
        <v>458</v>
      </c>
      <c r="C74" s="158" t="s">
        <v>1952</v>
      </c>
      <c r="D74" s="153"/>
      <c r="E74" s="153"/>
      <c r="F74" s="156" t="str">
        <f>IF(D74&gt;D76,"ОШИБКИ!","")</f>
        <v/>
      </c>
      <c r="G74" s="156" t="str">
        <f>IF(E74&gt;E76,"ОШИБКИ!","")</f>
        <v/>
      </c>
    </row>
    <row r="75" spans="1:7" ht="18">
      <c r="A75" s="1074"/>
      <c r="B75" s="1077"/>
      <c r="C75" s="152" t="s">
        <v>445</v>
      </c>
      <c r="D75" s="153"/>
      <c r="E75" s="153"/>
      <c r="F75" s="156" t="str">
        <f>IF(D75&lt;D77,"ОШИБКИ!","")</f>
        <v/>
      </c>
      <c r="G75" s="156" t="str">
        <f>IF(E75&lt;E77,"ОШИБКИ!","")</f>
        <v/>
      </c>
    </row>
    <row r="76" spans="1:7" ht="18">
      <c r="A76" s="1074"/>
      <c r="B76" s="1077"/>
      <c r="C76" s="158" t="s">
        <v>1953</v>
      </c>
      <c r="D76" s="153"/>
      <c r="E76" s="153"/>
      <c r="F76" s="154"/>
      <c r="G76" s="154"/>
    </row>
    <row r="77" spans="1:7" ht="31.2">
      <c r="A77" s="1075"/>
      <c r="B77" s="1078"/>
      <c r="C77" s="152" t="s">
        <v>455</v>
      </c>
      <c r="D77" s="153"/>
      <c r="E77" s="153"/>
      <c r="F77" s="154"/>
      <c r="G77" s="154"/>
    </row>
    <row r="78" spans="1:7" ht="18">
      <c r="A78" s="1073">
        <v>21</v>
      </c>
      <c r="B78" s="1076" t="s">
        <v>459</v>
      </c>
      <c r="C78" s="158" t="s">
        <v>1952</v>
      </c>
      <c r="D78" s="153"/>
      <c r="E78" s="153"/>
      <c r="F78" s="156" t="str">
        <f>IF(D78&gt;D80,"ОШИБКИ!","")</f>
        <v/>
      </c>
      <c r="G78" s="156" t="str">
        <f>IF(E78&gt;E80,"ОШИБКИ!","")</f>
        <v/>
      </c>
    </row>
    <row r="79" spans="1:7" ht="18">
      <c r="A79" s="1074"/>
      <c r="B79" s="1077"/>
      <c r="C79" s="152" t="s">
        <v>445</v>
      </c>
      <c r="D79" s="153"/>
      <c r="E79" s="153"/>
      <c r="F79" s="156" t="str">
        <f>IF(D79&lt;D81,"ОШИБКИ!","")</f>
        <v/>
      </c>
      <c r="G79" s="156" t="str">
        <f>IF(E79&lt;E81,"ОШИБКИ!","")</f>
        <v/>
      </c>
    </row>
    <row r="80" spans="1:7" ht="18">
      <c r="A80" s="1074"/>
      <c r="B80" s="1077"/>
      <c r="C80" s="158" t="s">
        <v>1953</v>
      </c>
      <c r="D80" s="153"/>
      <c r="E80" s="153"/>
      <c r="F80" s="154"/>
      <c r="G80" s="154"/>
    </row>
    <row r="81" spans="1:7" ht="33.6" customHeight="1">
      <c r="A81" s="1075"/>
      <c r="B81" s="1078"/>
      <c r="C81" s="152" t="s">
        <v>455</v>
      </c>
      <c r="D81" s="153"/>
      <c r="E81" s="153"/>
      <c r="F81" s="154"/>
      <c r="G81" s="154"/>
    </row>
    <row r="82" spans="1:7" ht="18.75" customHeight="1">
      <c r="A82" s="1073">
        <v>22</v>
      </c>
      <c r="B82" s="1076" t="s">
        <v>460</v>
      </c>
      <c r="C82" s="158" t="s">
        <v>1952</v>
      </c>
      <c r="D82" s="153"/>
      <c r="E82" s="153"/>
      <c r="F82" s="156" t="str">
        <f>IF(D82&gt;D84,"ОШИБКИ!","")</f>
        <v/>
      </c>
      <c r="G82" s="156" t="str">
        <f>IF(E82&gt;E84,"ОШИБКИ!","")</f>
        <v/>
      </c>
    </row>
    <row r="83" spans="1:7" ht="18">
      <c r="A83" s="1074"/>
      <c r="B83" s="1077"/>
      <c r="C83" s="152" t="s">
        <v>445</v>
      </c>
      <c r="D83" s="153"/>
      <c r="E83" s="153"/>
      <c r="F83" s="156" t="str">
        <f>IF(D83&lt;D85,"ОШИБКИ!","")</f>
        <v/>
      </c>
      <c r="G83" s="156" t="str">
        <f>IF(E83&lt;E85,"ОШИБКИ!","")</f>
        <v/>
      </c>
    </row>
    <row r="84" spans="1:7" ht="18">
      <c r="A84" s="1074"/>
      <c r="B84" s="1077"/>
      <c r="C84" s="158" t="s">
        <v>1953</v>
      </c>
      <c r="D84" s="153"/>
      <c r="E84" s="153"/>
      <c r="F84" s="154"/>
      <c r="G84" s="154"/>
    </row>
    <row r="85" spans="1:7" ht="33.6" customHeight="1">
      <c r="A85" s="1075"/>
      <c r="B85" s="1078"/>
      <c r="C85" s="152" t="s">
        <v>455</v>
      </c>
      <c r="D85" s="153"/>
      <c r="E85" s="153"/>
      <c r="F85" s="154"/>
      <c r="G85" s="154"/>
    </row>
    <row r="86" spans="1:7" ht="18.75" customHeight="1">
      <c r="A86" s="1073">
        <v>23</v>
      </c>
      <c r="B86" s="1076" t="s">
        <v>461</v>
      </c>
      <c r="C86" s="158" t="s">
        <v>1952</v>
      </c>
      <c r="D86" s="153"/>
      <c r="E86" s="153"/>
      <c r="F86" s="156" t="str">
        <f>IF(D86&gt;D88,"ОШИБКИ!","")</f>
        <v/>
      </c>
      <c r="G86" s="156" t="str">
        <f>IF(E86&gt;E88,"ОШИБКИ!","")</f>
        <v/>
      </c>
    </row>
    <row r="87" spans="1:7" ht="18">
      <c r="A87" s="1074"/>
      <c r="B87" s="1077"/>
      <c r="C87" s="152" t="s">
        <v>445</v>
      </c>
      <c r="D87" s="153"/>
      <c r="E87" s="153"/>
      <c r="F87" s="156" t="str">
        <f>IF(D87&lt;D89,"ОШИБКИ!","")</f>
        <v/>
      </c>
      <c r="G87" s="156" t="str">
        <f>IF(E87&lt;E89,"ОШИБКИ!","")</f>
        <v/>
      </c>
    </row>
    <row r="88" spans="1:7" ht="18">
      <c r="A88" s="1074"/>
      <c r="B88" s="1077"/>
      <c r="C88" s="158" t="s">
        <v>1953</v>
      </c>
      <c r="D88" s="153"/>
      <c r="E88" s="153"/>
      <c r="F88" s="154"/>
      <c r="G88" s="154"/>
    </row>
    <row r="89" spans="1:7" ht="31.2">
      <c r="A89" s="1075"/>
      <c r="B89" s="1078"/>
      <c r="C89" s="152" t="s">
        <v>455</v>
      </c>
      <c r="D89" s="153"/>
      <c r="E89" s="153"/>
      <c r="F89" s="154"/>
      <c r="G89" s="154"/>
    </row>
    <row r="90" spans="1:7" s="163" customFormat="1" ht="18">
      <c r="A90" s="160"/>
      <c r="B90" s="161" t="s">
        <v>1601</v>
      </c>
      <c r="C90" s="162"/>
    </row>
    <row r="91" spans="1:7" s="163" customFormat="1" ht="18">
      <c r="A91" s="160"/>
      <c r="B91" s="164" t="s">
        <v>462</v>
      </c>
      <c r="C91" s="162"/>
    </row>
    <row r="92" spans="1:7">
      <c r="B92" s="164" t="s">
        <v>463</v>
      </c>
    </row>
    <row r="94" spans="1:7" ht="15.6">
      <c r="B94" s="166" t="s">
        <v>1606</v>
      </c>
    </row>
    <row r="95" spans="1:7" ht="21.75" customHeight="1">
      <c r="B95" s="167" t="s">
        <v>1607</v>
      </c>
    </row>
  </sheetData>
  <sheetProtection algorithmName="SHA-512" hashValue="3sTxnNHCuwNc/JDkSiZMy7lCdpTR3/Udf1yHO4tzGQb6i+Y8wObwPIuHFXoRraofl/hwkCBXCZ12gx0YaQ9PRg==" saltValue="ykRaKz3WNVz+/mFaoQ3RnA==" spinCount="100000" sheet="1" formatCells="0" formatColumns="0" formatRows="0"/>
  <mergeCells count="46">
    <mergeCell ref="C1:E1"/>
    <mergeCell ref="B2:E2"/>
    <mergeCell ref="B3:E3"/>
    <mergeCell ref="F3:G4"/>
    <mergeCell ref="B4:E4"/>
    <mergeCell ref="F6:G6"/>
    <mergeCell ref="A10:A13"/>
    <mergeCell ref="B10:B13"/>
    <mergeCell ref="A14:A17"/>
    <mergeCell ref="B14:B17"/>
    <mergeCell ref="A18:A21"/>
    <mergeCell ref="B18:B21"/>
    <mergeCell ref="A22:A25"/>
    <mergeCell ref="B22:B25"/>
    <mergeCell ref="A26:A29"/>
    <mergeCell ref="B26:B29"/>
    <mergeCell ref="A30:A33"/>
    <mergeCell ref="B30:B33"/>
    <mergeCell ref="A34:A37"/>
    <mergeCell ref="B34:B37"/>
    <mergeCell ref="A38:A41"/>
    <mergeCell ref="B38:B41"/>
    <mergeCell ref="A42:A45"/>
    <mergeCell ref="B42:B45"/>
    <mergeCell ref="A46:A49"/>
    <mergeCell ref="B46:B49"/>
    <mergeCell ref="A50:A53"/>
    <mergeCell ref="B50:B53"/>
    <mergeCell ref="A54:A57"/>
    <mergeCell ref="B54:B57"/>
    <mergeCell ref="A58:A61"/>
    <mergeCell ref="B58:B61"/>
    <mergeCell ref="A62:A65"/>
    <mergeCell ref="B62:B65"/>
    <mergeCell ref="A66:A69"/>
    <mergeCell ref="B66:B69"/>
    <mergeCell ref="A82:A85"/>
    <mergeCell ref="B82:B85"/>
    <mergeCell ref="A86:A89"/>
    <mergeCell ref="B86:B89"/>
    <mergeCell ref="A70:A73"/>
    <mergeCell ref="B70:B73"/>
    <mergeCell ref="A74:A77"/>
    <mergeCell ref="B74:B77"/>
    <mergeCell ref="A78:A81"/>
    <mergeCell ref="B78:B81"/>
  </mergeCells>
  <conditionalFormatting sqref="D9">
    <cfRule type="expression" dxfId="14" priority="12" stopIfTrue="1">
      <formula>($F$9="ОШИБКИ!")</formula>
    </cfRule>
  </conditionalFormatting>
  <conditionalFormatting sqref="E9">
    <cfRule type="expression" dxfId="13" priority="11" stopIfTrue="1">
      <formula>($G$9="ОШИБКИ!")</formula>
    </cfRule>
  </conditionalFormatting>
  <conditionalFormatting sqref="D10">
    <cfRule type="expression" dxfId="12" priority="10" stopIfTrue="1">
      <formula>($F$10="ОШИБКИ!")</formula>
    </cfRule>
  </conditionalFormatting>
  <conditionalFormatting sqref="E10">
    <cfRule type="expression" dxfId="11" priority="9" stopIfTrue="1">
      <formula>($G$10="ОШИБКИ!")</formula>
    </cfRule>
  </conditionalFormatting>
  <conditionalFormatting sqref="D66">
    <cfRule type="expression" dxfId="10" priority="8" stopIfTrue="1">
      <formula>($F$66="ОШИБКИ!")</formula>
    </cfRule>
  </conditionalFormatting>
  <conditionalFormatting sqref="E66">
    <cfRule type="expression" dxfId="9" priority="7" stopIfTrue="1">
      <formula>($G$66="ОШИБКИ!")</formula>
    </cfRule>
  </conditionalFormatting>
  <conditionalFormatting sqref="D67">
    <cfRule type="expression" dxfId="8" priority="6" stopIfTrue="1">
      <formula>($F$67="ОШИБКИ!")</formula>
    </cfRule>
  </conditionalFormatting>
  <conditionalFormatting sqref="E67">
    <cfRule type="expression" dxfId="7" priority="5" stopIfTrue="1">
      <formula>($G$67="ОШИБКИ!")</formula>
    </cfRule>
  </conditionalFormatting>
  <conditionalFormatting sqref="D8">
    <cfRule type="expression" dxfId="6" priority="4" stopIfTrue="1">
      <formula>($F$8="ОШИБКИ!")</formula>
    </cfRule>
  </conditionalFormatting>
  <conditionalFormatting sqref="E8">
    <cfRule type="expression" dxfId="5" priority="3" stopIfTrue="1">
      <formula>($G$8="ОШИБКИ!")</formula>
    </cfRule>
  </conditionalFormatting>
  <conditionalFormatting sqref="D11">
    <cfRule type="expression" dxfId="4" priority="2" stopIfTrue="1">
      <formula>($F$11="ОШИБКИ!")</formula>
    </cfRule>
  </conditionalFormatting>
  <conditionalFormatting sqref="E11">
    <cfRule type="expression" dxfId="3" priority="1" stopIfTrue="1">
      <formula>($G$11="ОШИБКИ!")</formula>
    </cfRule>
  </conditionalFormatting>
  <pageMargins left="0.25" right="0.25"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7</vt:i4>
      </vt:variant>
    </vt:vector>
  </HeadingPairs>
  <TitlesOfParts>
    <vt:vector size="24" baseType="lpstr">
      <vt:lpstr>пр-1</vt:lpstr>
      <vt:lpstr>пр-1а</vt:lpstr>
      <vt:lpstr>№3 Ключ</vt:lpstr>
      <vt:lpstr>пр-1Б (весна)</vt:lpstr>
      <vt:lpstr>пр-2</vt:lpstr>
      <vt:lpstr>пр-3</vt:lpstr>
      <vt:lpstr>пр-4</vt:lpstr>
      <vt:lpstr>пр-4а</vt:lpstr>
      <vt:lpstr>пр-4б</vt:lpstr>
      <vt:lpstr>пр-4в</vt:lpstr>
      <vt:lpstr>пр-4Г</vt:lpstr>
      <vt:lpstr>пр-4Г (других культ)</vt:lpstr>
      <vt:lpstr>пр-4д</vt:lpstr>
      <vt:lpstr>пр-5</vt:lpstr>
      <vt:lpstr>пр-6</vt:lpstr>
      <vt:lpstr>пр-7</vt:lpstr>
      <vt:lpstr>пр-8</vt:lpstr>
      <vt:lpstr>'пр-1'!Область_печати</vt:lpstr>
      <vt:lpstr>'пр-1а'!Область_печати</vt:lpstr>
      <vt:lpstr>'пр-1Б (весна)'!Область_печати</vt:lpstr>
      <vt:lpstr>'пр-3'!Область_печати</vt:lpstr>
      <vt:lpstr>'пр-4а'!Область_печати</vt:lpstr>
      <vt:lpstr>'пр-4Г'!Область_печати</vt:lpstr>
      <vt:lpstr>'пр-4Г (других культ)'!Область_печати</vt:lpstr>
    </vt:vector>
  </TitlesOfParts>
  <Company>ФГУ "Россельхозцентр"</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Денис</dc:creator>
  <cp:lastModifiedBy>Колгина</cp:lastModifiedBy>
  <cp:lastPrinted>2022-05-10T08:46:58Z</cp:lastPrinted>
  <dcterms:created xsi:type="dcterms:W3CDTF">2011-03-04T07:45:48Z</dcterms:created>
  <dcterms:modified xsi:type="dcterms:W3CDTF">2022-05-11T04:44:52Z</dcterms:modified>
</cp:coreProperties>
</file>